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8.1\Desktop\CONTRATO 136 STA FE 2020\INVITACION CONTRATACION 2021\27 12 2020\6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<sst xmlns="http://schemas.openxmlformats.org/spreadsheetml/2006/main" count="3103" uniqueCount="2698">
  <si>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</si>
  <si>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</si>
  <si>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</si>
  <si>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</si>
  <si>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</si>
  <si>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</si>
  <si>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</si>
  <si>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</si>
  <si>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</si>
  <si>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</si>
  <si>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</si>
  <si>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</si>
  <si>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</si>
  <si>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</si>
  <si>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</si>
  <si>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</si>
  <si>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</si>
  <si>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</si>
  <si>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</si>
  <si>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</si>
  <si>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</si>
  <si>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</si>
  <si>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</si>
  <si>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</si>
  <si>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</si>
  <si>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</si>
  <si>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</si>
  <si>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</si>
  <si>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</si>
  <si>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</si>
  <si>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</si>
  <si>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</si>
  <si>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</si>
  <si>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</si>
  <si>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</si>
  <si>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</si>
  <si>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</si>
  <si>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</si>
  <si>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</si>
  <si>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</si>
  <si>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</si>
  <si>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</si>
  <si>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</si>
  <si>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</si>
  <si>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</si>
  <si>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</si>
  <si>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</si>
  <si>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</si>
  <si>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</si>
  <si>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</si>
  <si>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</si>
  <si>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</si>
  <si>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</si>
  <si>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</si>
  <si>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</si>
  <si>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</si>
  <si>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</si>
  <si>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</si>
  <si>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</si>
  <si>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</si>
  <si>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</si>
  <si>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</si>
  <si>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</si>
  <si>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</si>
  <si>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</si>
  <si>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</si>
  <si>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</si>
  <si>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</si>
  <si>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</si>
  <si>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</si>
  <si>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</si>
  <si>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</si>
  <si>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</si>
  <si>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</si>
  <si>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</si>
  <si>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</si>
  <si>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</si>
  <si>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</si>
  <si>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</si>
  <si>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</si>
  <si>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</si>
  <si>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</si>
  <si>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</si>
  <si>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</si>
  <si>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</si>
  <si>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</si>
  <si>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</si>
  <si>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</si>
  <si>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</si>
  <si>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</si>
  <si>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</si>
  <si>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</si>
  <si>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</si>
  <si>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</si>
  <si>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</si>
  <si>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</si>
  <si>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</si>
  <si>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</si>
  <si>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</si>
  <si>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</si>
  <si>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</si>
  <si>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</si>
  <si>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</si>
  <si>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</si>
  <si>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</si>
  <si>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</si>
  <si>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</si>
  <si>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</si>
  <si>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</si>
  <si>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</si>
  <si>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</si>
  <si>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</si>
  <si>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</si>
  <si>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</si>
  <si>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</si>
  <si>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</si>
  <si>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</si>
  <si>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</si>
  <si>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</si>
  <si>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</si>
  <si>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</si>
  <si>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</si>
  <si>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</si>
  <si>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</si>
  <si>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</si>
  <si>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</si>
  <si>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</si>
  <si>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</si>
  <si>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</si>
  <si>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</si>
  <si>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</si>
  <si>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</si>
  <si>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</si>
  <si>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</si>
  <si>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</si>
  <si>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</si>
  <si>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</si>
  <si>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</si>
  <si>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</si>
  <si>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</si>
  <si>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</si>
  <si>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</si>
  <si>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</si>
  <si>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</si>
  <si>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</si>
  <si>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</si>
  <si>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</si>
  <si>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</si>
  <si>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</si>
  <si>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</si>
  <si>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</si>
  <si>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</si>
  <si>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</si>
  <si>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</si>
  <si>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</si>
  <si>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</si>
  <si>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</si>
  <si>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</si>
  <si>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</si>
  <si>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</si>
  <si>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</si>
  <si>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</si>
  <si>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</si>
  <si>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</si>
  <si>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</si>
  <si>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</si>
  <si>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</si>
  <si>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</si>
  <si>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</si>
  <si>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</si>
  <si>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</si>
  <si>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</si>
  <si>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</si>
  <si>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</si>
  <si>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</si>
  <si>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</si>
  <si>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</si>
  <si>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</si>
  <si>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</si>
  <si>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</si>
  <si>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</si>
  <si>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</si>
  <si>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</si>
  <si>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</si>
  <si>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</si>
  <si>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</si>
  <si>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</si>
  <si>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</si>
  <si>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</si>
  <si>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</si>
  <si>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</si>
  <si>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</si>
  <si>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</si>
  <si>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</si>
  <si>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</si>
  <si>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</si>
  <si>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</si>
  <si>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</si>
  <si>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</si>
  <si>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</si>
  <si>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</si>
  <si>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</si>
  <si>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</si>
  <si>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</si>
  <si>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</si>
  <si>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</si>
  <si>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</si>
  <si>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</si>
  <si>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</si>
  <si>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</si>
  <si>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</si>
  <si>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</si>
  <si>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</si>
  <si>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</si>
  <si>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</si>
  <si>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</si>
  <si>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</si>
  <si>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</si>
  <si>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</si>
  <si>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</si>
  <si>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</si>
  <si>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</si>
  <si>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</si>
  <si>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</si>
  <si>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</si>
  <si>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</si>
  <si>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</si>
  <si>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</si>
  <si>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</si>
  <si>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</si>
  <si>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</si>
  <si>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</si>
  <si>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</si>
  <si>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</si>
  <si>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</si>
  <si>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</si>
  <si>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</si>
  <si>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</si>
  <si>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</si>
  <si>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</si>
  <si>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</si>
  <si>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</si>
  <si>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</si>
  <si>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</si>
  <si>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</si>
  <si>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</si>
  <si>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</si>
  <si>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</si>
  <si>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</si>
  <si>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</si>
  <si>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</si>
  <si>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</si>
  <si>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</si>
  <si>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</si>
  <si>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</si>
  <si>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</si>
  <si>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</si>
  <si>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</si>
  <si>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</si>
  <si>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</si>
  <si>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</si>
  <si>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</si>
  <si>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</si>
  <si>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</si>
  <si>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</si>
  <si>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</si>
  <si>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</si>
  <si>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</si>
  <si>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</si>
  <si>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</si>
  <si>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</si>
  <si>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</si>
  <si>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</si>
  <si>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</si>
  <si>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</si>
  <si>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</si>
  <si>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</si>
  <si>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</si>
  <si>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</si>
  <si>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</si>
  <si>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</si>
  <si>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</si>
  <si>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</si>
  <si>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</si>
  <si>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</si>
  <si>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</si>
  <si>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</si>
  <si>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</si>
  <si>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</si>
  <si>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</si>
  <si>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</si>
  <si>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</si>
  <si>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</si>
  <si>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</si>
  <si>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</si>
  <si>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</si>
  <si>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</si>
  <si>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</si>
  <si>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</si>
  <si>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</si>
  <si>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</si>
  <si>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</si>
  <si>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</si>
  <si>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</si>
  <si>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</si>
  <si>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</si>
  <si>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</si>
  <si>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</si>
  <si>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</si>
  <si>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</si>
  <si>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</si>
  <si>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</si>
  <si>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</si>
  <si>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</si>
  <si>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</si>
  <si>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</si>
  <si>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</si>
  <si>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</si>
  <si>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</si>
  <si>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</si>
  <si>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</si>
  <si>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</si>
  <si>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</si>
  <si>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</si>
  <si>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</si>
  <si>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</si>
  <si>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</si>
  <si>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</si>
  <si>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</si>
  <si>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</si>
  <si>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</si>
  <si>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</si>
  <si>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</si>
  <si>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</si>
  <si>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</si>
  <si>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</si>
  <si>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</si>
  <si>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</si>
  <si>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</si>
  <si>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</si>
  <si>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</si>
  <si>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</si>
  <si>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</si>
  <si>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</si>
  <si>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</si>
  <si>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</si>
  <si>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</si>
  <si>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</si>
  <si>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</si>
  <si>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</si>
  <si>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</si>
  <si>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</si>
  <si>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</si>
  <si>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</si>
  <si>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</si>
  <si>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</si>
  <si>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</si>
  <si>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</si>
  <si>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</si>
  <si>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</si>
  <si>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</si>
  <si>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</si>
  <si>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</si>
  <si>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</si>
  <si>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</si>
  <si>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</si>
  <si>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</si>
  <si>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</si>
  <si>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</si>
  <si>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</si>
  <si>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</si>
  <si>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</si>
  <si>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</si>
  <si>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</si>
  <si>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</si>
  <si>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</si>
  <si>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</si>
  <si>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</si>
  <si>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</si>
  <si>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</si>
  <si>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</si>
  <si>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</si>
  <si>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</si>
  <si>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</si>
  <si>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</si>
  <si>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</si>
  <si>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</si>
  <si>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</si>
  <si>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</si>
  <si>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</si>
  <si>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</si>
  <si>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</si>
  <si>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</si>
  <si>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</si>
  <si>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</si>
  <si>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</si>
  <si>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</si>
  <si>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</si>
  <si>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</si>
  <si>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</si>
  <si>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</si>
  <si>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</si>
  <si>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</si>
  <si>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</si>
  <si>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</si>
  <si>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</si>
  <si>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</si>
  <si>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</si>
  <si>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</si>
  <si>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</si>
  <si>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</si>
  <si>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</si>
  <si>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</si>
  <si>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</si>
  <si>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</si>
  <si>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</si>
  <si>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</si>
  <si>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</si>
  <si>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</si>
  <si>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</si>
  <si>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</si>
  <si>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</si>
  <si>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</si>
  <si>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</si>
  <si>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</si>
  <si>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</si>
  <si>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</si>
  <si>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</si>
  <si>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</si>
  <si>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</si>
  <si>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</si>
  <si>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</si>
  <si>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</si>
  <si>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</si>
  <si>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</si>
  <si>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</si>
  <si>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</si>
  <si>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</si>
  <si>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</si>
  <si>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</si>
  <si>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</si>
  <si>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</si>
  <si>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</si>
  <si>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</si>
  <si>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</si>
  <si>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</si>
  <si>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</si>
  <si>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</si>
  <si>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</si>
  <si>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</si>
  <si>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</si>
  <si>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</si>
  <si>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</si>
  <si>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</si>
  <si>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</si>
  <si>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</si>
  <si>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</si>
  <si>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</si>
  <si>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</si>
  <si>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</si>
  <si>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</si>
  <si>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</si>
  <si>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</si>
  <si>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</si>
  <si>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</si>
  <si>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</si>
  <si>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</si>
  <si>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</si>
  <si>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</si>
  <si>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</si>
  <si>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</si>
  <si>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</si>
  <si>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</si>
  <si>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</si>
  <si>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</si>
  <si>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</si>
  <si>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</si>
  <si>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</si>
  <si>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</si>
  <si>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</si>
  <si>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</si>
  <si>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</si>
  <si>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</si>
  <si>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</si>
  <si>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</si>
  <si>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</si>
  <si>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</si>
  <si>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</si>
  <si>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</si>
  <si>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</si>
  <si>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</si>
  <si>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</si>
  <si>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</si>
  <si>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</si>
  <si>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</si>
  <si>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</si>
  <si>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</si>
  <si>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</si>
  <si>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</si>
  <si>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</si>
  <si>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</si>
  <si>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</si>
  <si>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</si>
  <si>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</si>
  <si>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</si>
  <si>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</si>
  <si>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</si>
  <si>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</si>
  <si>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</si>
  <si>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</si>
  <si>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</si>
  <si>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</si>
  <si>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</si>
  <si>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</si>
  <si>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</si>
  <si>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</si>
  <si>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</si>
  <si>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</si>
  <si>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</si>
  <si>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</si>
  <si>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</si>
  <si>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</si>
  <si>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</si>
  <si>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</si>
  <si>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</si>
  <si>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</si>
  <si>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</si>
  <si>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</si>
  <si>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</si>
  <si>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</si>
  <si>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</si>
  <si>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</si>
  <si>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</si>
  <si>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</si>
  <si>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</si>
  <si>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</si>
  <si>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</si>
  <si>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</si>
  <si>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</si>
  <si>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</si>
  <si>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</si>
  <si>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</si>
  <si>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</si>
  <si>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</si>
  <si>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</si>
  <si>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</si>
  <si>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</si>
  <si>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</si>
  <si>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</si>
  <si>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</si>
  <si>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</si>
  <si>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</si>
  <si>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</si>
  <si>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</si>
  <si>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</si>
  <si>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</si>
  <si>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</si>
  <si>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</si>
  <si>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</si>
  <si>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</si>
  <si>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</si>
  <si>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</si>
  <si>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</si>
  <si>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</si>
  <si>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</si>
  <si>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</si>
  <si>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</si>
  <si>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</si>
  <si>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</si>
  <si>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</si>
  <si>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</si>
  <si>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</si>
  <si>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</si>
  <si>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</si>
  <si>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</si>
  <si>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</si>
  <si>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</si>
  <si>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</si>
  <si>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</si>
  <si>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</si>
  <si>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</si>
  <si>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</si>
  <si>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</si>
  <si>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</si>
  <si>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</si>
  <si>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</si>
  <si>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</si>
  <si>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</si>
  <si>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</si>
  <si>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</si>
  <si>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</si>
  <si>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</si>
  <si>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</si>
  <si>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</si>
  <si>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</si>
  <si>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</si>
  <si>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</si>
  <si>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</si>
  <si>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</si>
  <si>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</si>
  <si>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</si>
  <si>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</si>
  <si>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</si>
  <si>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</si>
  <si>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</si>
  <si>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</si>
  <si>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</si>
  <si>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</si>
  <si>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</si>
  <si>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</si>
  <si>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</si>
  <si>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</si>
  <si>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</si>
  <si>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</si>
  <si>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</si>
  <si>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</si>
  <si>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</si>
  <si>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</si>
  <si>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</si>
  <si>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</si>
  <si>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</si>
  <si>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</si>
  <si>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</si>
  <si>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</si>
  <si>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</si>
  <si>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</si>
  <si>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</si>
  <si>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</si>
  <si>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</si>
  <si>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</si>
  <si>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</si>
  <si>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</si>
  <si>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</si>
  <si>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</si>
  <si>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</si>
  <si>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</si>
  <si>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</si>
  <si>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</si>
  <si>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</si>
  <si>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</si>
  <si>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</si>
  <si>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</si>
  <si>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</si>
  <si>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</si>
  <si>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</si>
  <si>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</si>
  <si>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</si>
  <si>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</si>
  <si>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</si>
  <si>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</si>
  <si>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</si>
  <si>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</si>
  <si>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</si>
  <si>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</si>
  <si>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</si>
  <si>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</si>
  <si>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</si>
  <si>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</si>
  <si>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</si>
  <si>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</si>
  <si>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</si>
  <si>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</si>
  <si>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</si>
  <si>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</si>
  <si>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</si>
  <si>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</si>
  <si>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</si>
  <si>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</si>
  <si>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</si>
  <si>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</si>
  <si>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</si>
  <si>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</si>
  <si>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</si>
  <si>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</si>
  <si>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</si>
  <si>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</si>
  <si>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</si>
  <si>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</si>
  <si>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</si>
  <si>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</si>
  <si>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</si>
  <si>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</si>
  <si>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</si>
  <si>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</si>
  <si>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</si>
  <si>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</si>
  <si>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</si>
  <si>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</si>
  <si>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</si>
  <si>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</si>
  <si>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</si>
  <si>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</si>
  <si>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</si>
  <si>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</si>
  <si>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</si>
  <si>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</si>
  <si>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</si>
  <si>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</si>
  <si>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</si>
  <si>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</si>
  <si>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</si>
  <si>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</si>
  <si>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</si>
  <si>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</si>
  <si>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</si>
  <si>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</si>
  <si>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</si>
  <si>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</si>
  <si>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</si>
  <si>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</si>
  <si>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</si>
  <si>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</si>
  <si>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</si>
  <si>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</si>
  <si>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</si>
  <si>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</si>
  <si>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</si>
  <si>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</si>
  <si>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</si>
  <si>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</si>
  <si>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</si>
  <si>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</si>
  <si>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</si>
  <si>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</si>
  <si>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</si>
  <si>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</si>
  <si>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</si>
  <si>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</si>
  <si>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</si>
  <si>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</si>
  <si>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</si>
  <si>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</si>
  <si>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</si>
  <si>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</si>
  <si>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</si>
  <si>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</si>
  <si>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</si>
  <si>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</si>
  <si>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</si>
  <si>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</si>
  <si>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</si>
  <si>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</si>
  <si>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</si>
  <si>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</si>
  <si>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</si>
  <si>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</si>
  <si>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</si>
  <si>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</si>
  <si>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</si>
  <si>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</si>
  <si>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</si>
  <si>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</si>
  <si>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</si>
  <si>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</si>
  <si>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</si>
  <si>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</si>
  <si>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</si>
  <si>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</si>
  <si>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</si>
  <si>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</si>
  <si>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</si>
  <si>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</si>
  <si>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</si>
  <si>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</si>
  <si>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</si>
  <si>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</si>
  <si>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</si>
  <si>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</si>
  <si>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</si>
  <si>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</si>
  <si>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</si>
  <si>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</si>
  <si>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</si>
  <si>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</si>
  <si>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</si>
  <si>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</si>
  <si>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</si>
  <si>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</si>
  <si>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</si>
  <si>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</si>
  <si>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</si>
  <si>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</si>
  <si>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</si>
  <si>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</si>
  <si>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</si>
  <si>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</si>
  <si>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</si>
  <si>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</si>
  <si>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</si>
  <si>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</si>
  <si>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</si>
  <si>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</si>
  <si>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</si>
  <si>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</si>
  <si>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</si>
  <si>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</si>
  <si>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</si>
  <si>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</si>
  <si>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</si>
  <si>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</si>
  <si>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</si>
  <si>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</si>
  <si>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</si>
  <si>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</si>
  <si>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</si>
  <si>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</si>
  <si>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</si>
  <si>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</si>
  <si>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</si>
  <si>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</si>
  <si>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</si>
  <si>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</si>
  <si>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</si>
  <si>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</si>
  <si>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</si>
  <si>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</si>
  <si>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</si>
  <si>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</si>
  <si>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</si>
  <si>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</si>
  <si>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</si>
  <si>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</si>
  <si>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</si>
  <si>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</si>
  <si>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</si>
  <si>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</si>
  <si>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</si>
  <si>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</si>
  <si>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</si>
  <si>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</si>
  <si>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</si>
  <si>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</si>
  <si>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</si>
  <si>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</si>
  <si>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</si>
  <si>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</si>
  <si>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</si>
  <si>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</si>
  <si>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</si>
  <si>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</si>
  <si>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</si>
  <si>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</si>
  <si>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</si>
  <si>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</si>
  <si>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</si>
  <si>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</si>
  <si>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</si>
  <si>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</si>
  <si>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</si>
  <si>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</si>
  <si>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</si>
  <si>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</si>
  <si>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</si>
  <si>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</si>
  <si>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</si>
  <si>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</si>
  <si>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</si>
  <si>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</si>
  <si>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</si>
  <si>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</si>
  <si>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</si>
  <si>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</si>
  <si>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</si>
  <si>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</si>
  <si>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</si>
  <si>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</si>
  <si>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</si>
  <si>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</si>
  <si>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</si>
  <si>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</si>
  <si>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</si>
  <si>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</si>
  <si>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</si>
  <si>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</si>
  <si>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</si>
  <si>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</si>
  <si>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</si>
  <si>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</si>
  <si>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</si>
  <si>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</si>
  <si>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</si>
  <si>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</si>
  <si>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</si>
  <si>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</si>
  <si>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</si>
  <si>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</si>
  <si>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</si>
  <si>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</si>
  <si>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</si>
  <si>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</si>
  <si>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</si>
  <si>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</si>
  <si>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</si>
  <si>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</si>
  <si>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</si>
  <si>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</si>
  <si>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</si>
  <si>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</si>
  <si>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</si>
  <si>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</si>
  <si>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</si>
  <si>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</si>
  <si>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</si>
  <si>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</si>
  <si>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</si>
  <si>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</si>
  <si>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</si>
  <si>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</si>
  <si>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</si>
  <si>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</si>
  <si>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</si>
  <si>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</si>
  <si>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</si>
  <si>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</si>
  <si>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</si>
  <si>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</si>
  <si>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</si>
  <si>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</si>
  <si>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</si>
  <si>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</si>
  <si>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</si>
  <si>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</si>
  <si>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</si>
  <si>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</si>
  <si>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</si>
  <si>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</si>
  <si>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</si>
  <si>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</si>
  <si>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</si>
  <si>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</si>
  <si>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</si>
  <si>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</si>
  <si>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</si>
  <si>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</si>
  <si>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</si>
  <si>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</si>
  <si>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</si>
  <si>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</si>
  <si>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</si>
  <si>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</si>
  <si>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</si>
  <si>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</si>
  <si>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</si>
  <si>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</si>
  <si>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</si>
  <si>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</si>
  <si>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</si>
  <si>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</si>
  <si>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</si>
  <si>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</si>
  <si>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</si>
  <si>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</si>
  <si>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</si>
  <si>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</si>
  <si>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</si>
  <si>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</si>
  <si>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</si>
  <si>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</si>
  <si>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</si>
  <si>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</si>
  <si>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</si>
  <si>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</si>
  <si>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</si>
  <si>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</si>
  <si>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</si>
  <si>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</si>
  <si>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</si>
  <si>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</si>
  <si>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</si>
  <si>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</si>
  <si>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</si>
  <si>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</si>
  <si>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</si>
  <si>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</si>
  <si>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</si>
  <si>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</si>
  <si>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</si>
  <si>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</si>
  <si>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</si>
  <si>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</si>
  <si>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</si>
  <si>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</si>
  <si>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</si>
  <si>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</si>
  <si>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</si>
  <si>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</si>
  <si>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</si>
  <si>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</si>
  <si>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</si>
  <si>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</si>
  <si>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</si>
  <si>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</si>
  <si>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</si>
  <si>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</si>
  <si>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</si>
  <si>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</si>
  <si>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</si>
  <si>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</si>
  <si>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</si>
  <si>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</si>
  <si>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</si>
  <si>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</si>
  <si>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</si>
  <si>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</si>
  <si>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</si>
  <si>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</si>
  <si>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</si>
  <si>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</si>
  <si>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</si>
  <si>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</si>
  <si>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</si>
  <si>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</si>
  <si>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</si>
  <si>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</si>
  <si>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</si>
  <si>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</si>
  <si>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</si>
  <si>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</si>
  <si>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</si>
  <si>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</si>
  <si>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</si>
  <si>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</si>
  <si>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</si>
  <si>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</si>
  <si>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</si>
  <si>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</si>
  <si>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</si>
  <si>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</si>
  <si>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</si>
  <si>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</si>
  <si>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</si>
  <si>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</si>
  <si>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</si>
  <si>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</si>
  <si>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</si>
  <si>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</si>
  <si>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</si>
  <si>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</si>
  <si>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</si>
  <si>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</si>
  <si>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</si>
  <si>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</si>
  <si>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</si>
  <si>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</si>
  <si>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</si>
  <si>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</si>
  <si>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</si>
  <si>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</si>
  <si>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</si>
  <si>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</si>
  <si>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</si>
  <si>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</si>
  <si>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</si>
  <si>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</si>
  <si>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</si>
  <si>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</si>
  <si>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</si>
  <si>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</si>
  <si>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</si>
  <si>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</si>
  <si>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</si>
  <si>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</si>
  <si>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</si>
  <si>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</si>
  <si>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</si>
  <si>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</si>
  <si>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</si>
  <si>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</si>
  <si>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</si>
  <si>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</si>
  <si>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</si>
  <si>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</si>
  <si>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</si>
  <si>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</si>
  <si>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</si>
  <si>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</si>
  <si>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</si>
  <si>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</si>
  <si>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</si>
  <si>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</si>
  <si>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</si>
  <si>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</si>
  <si>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</si>
  <si>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</si>
  <si>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</si>
  <si>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</si>
  <si>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</si>
  <si>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</si>
  <si>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</si>
  <si>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</si>
  <si>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</si>
  <si>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</si>
  <si>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</si>
  <si>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</si>
  <si>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</si>
  <si>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</si>
  <si>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</si>
  <si>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</si>
  <si>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</si>
  <si>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</si>
  <si>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</si>
  <si>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</si>
  <si>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</si>
  <si>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</si>
  <si>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</si>
  <si>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</si>
  <si>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</si>
  <si>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</si>
  <si>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</si>
  <si>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</si>
  <si>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</si>
  <si>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</si>
  <si>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</si>
  <si>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</si>
  <si>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</si>
  <si>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</si>
  <si>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</si>
  <si>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</si>
  <si>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</si>
  <si>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</si>
  <si>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</si>
  <si>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</si>
  <si>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</si>
  <si>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</si>
  <si>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</si>
  <si>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</si>
  <si>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</si>
  <si>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</si>
  <si>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</si>
  <si>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</si>
  <si>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</si>
  <si>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</si>
  <si>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</si>
  <si>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</si>
  <si>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</si>
  <si>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</si>
  <si>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</si>
  <si>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</si>
  <si>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</si>
  <si>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</si>
  <si>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</si>
  <si>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</si>
  <si>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</si>
  <si>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</si>
  <si>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</si>
  <si>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</si>
  <si>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</si>
  <si>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</si>
  <si>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</si>
  <si>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</si>
  <si>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</si>
  <si>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</si>
  <si>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</si>
  <si>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</si>
  <si>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</si>
  <si>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</si>
  <si>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</si>
  <si>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</si>
  <si>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</si>
  <si>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</si>
  <si>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</si>
  <si>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</si>
  <si>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</si>
  <si>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</si>
  <si>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</si>
  <si>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</si>
  <si>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</si>
  <si>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</si>
  <si>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</si>
  <si>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</si>
  <si>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</si>
  <si>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</si>
  <si>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</si>
  <si>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</si>
  <si>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</si>
  <si>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</si>
  <si>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</si>
  <si>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</si>
  <si>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</si>
  <si>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</si>
  <si>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</si>
  <si>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</si>
  <si>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</si>
  <si>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</si>
  <si>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</si>
  <si>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</si>
  <si>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</si>
  <si>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</si>
  <si>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</si>
  <si>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</si>
  <si>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</si>
  <si>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</si>
  <si>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</si>
  <si>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</si>
  <si>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</si>
  <si>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</si>
  <si>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</si>
  <si>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</si>
  <si>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</si>
  <si>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</si>
  <si>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</si>
  <si>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</si>
  <si>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</si>
  <si>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</si>
  <si>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</si>
  <si>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</si>
  <si>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</si>
  <si>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</si>
  <si>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</si>
  <si>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</si>
  <si>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</si>
  <si>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</si>
  <si>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</si>
  <si>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</si>
  <si>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</si>
  <si>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</si>
  <si>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</si>
  <si>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</si>
  <si>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</si>
  <si>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</si>
  <si>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</si>
  <si>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</si>
  <si>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</si>
  <si>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</si>
  <si>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</si>
  <si>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</si>
  <si>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</si>
  <si>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</si>
  <si>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</si>
  <si>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</si>
  <si>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</si>
  <si>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</si>
  <si>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</si>
  <si>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</si>
  <si>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</si>
  <si>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</si>
  <si>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</si>
  <si>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</si>
  <si>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</si>
  <si>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</si>
  <si>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</si>
  <si>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</si>
  <si>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</si>
  <si>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</si>
  <si>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</si>
  <si>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</si>
  <si>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</si>
  <si>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</si>
  <si>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</si>
  <si>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</si>
  <si>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</si>
  <si>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</si>
  <si>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</si>
  <si>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</si>
  <si>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</si>
  <si>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</si>
  <si>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</si>
  <si>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</si>
  <si>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</si>
  <si>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</si>
  <si>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</si>
  <si>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</si>
  <si>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</si>
  <si>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</si>
  <si>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</si>
  <si>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</si>
  <si>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</si>
  <si>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</si>
  <si>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</si>
  <si>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</si>
  <si>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</si>
  <si>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</si>
  <si>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</si>
  <si>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</si>
  <si>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</si>
  <si>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</si>
  <si>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</si>
  <si>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</si>
  <si>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</si>
  <si>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</si>
  <si>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</si>
  <si>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</si>
  <si>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</si>
  <si>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</si>
  <si>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</si>
  <si>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</si>
  <si>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</si>
  <si>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</si>
  <si>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</si>
  <si>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</si>
  <si>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</si>
  <si>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</si>
  <si>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</si>
  <si>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</si>
  <si>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</si>
  <si>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</si>
  <si>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</si>
  <si>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</si>
  <si>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</si>
  <si>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</si>
  <si>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</si>
  <si>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</si>
  <si>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</si>
  <si>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</si>
  <si>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</si>
  <si>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</si>
  <si>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</si>
  <si>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</si>
  <si>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</si>
  <si>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</si>
  <si>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</si>
  <si>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</si>
  <si>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</si>
  <si>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</si>
  <si>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</si>
  <si>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</si>
  <si>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</si>
  <si>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</si>
  <si>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</si>
  <si>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</si>
  <si>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</si>
  <si>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</si>
  <si>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</si>
  <si>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</si>
  <si>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</si>
  <si>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</si>
  <si>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</si>
  <si>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</si>
  <si>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</si>
  <si>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</si>
  <si>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</si>
  <si>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</si>
  <si>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</si>
  <si>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</si>
  <si>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</si>
  <si>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</si>
  <si>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</si>
  <si>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</si>
  <si>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</si>
  <si>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</si>
  <si>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</si>
  <si>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</si>
  <si>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</si>
  <si>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</si>
  <si>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</si>
  <si>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</si>
  <si>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</si>
  <si>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</si>
  <si>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</si>
  <si>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</si>
  <si>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</si>
  <si>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</si>
  <si>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</si>
  <si>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</si>
  <si>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</si>
  <si>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</si>
  <si>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</si>
  <si>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</si>
  <si>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</si>
  <si>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</si>
  <si>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</si>
  <si>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</si>
  <si>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</si>
  <si>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</si>
  <si>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</si>
  <si>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</si>
  <si>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</si>
  <si>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</si>
  <si>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</si>
  <si>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</si>
  <si>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</si>
  <si>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</si>
  <si>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</si>
  <si>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</si>
  <si>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</si>
  <si>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</si>
  <si>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</si>
  <si>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</si>
  <si>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</si>
  <si>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</si>
  <si>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</si>
  <si>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</si>
  <si>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</si>
  <si>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</si>
  <si>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</si>
  <si>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</si>
  <si>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</si>
  <si>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</si>
  <si>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</si>
  <si>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</si>
  <si>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</si>
  <si>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</si>
  <si>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</si>
  <si>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</si>
  <si>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</si>
  <si>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</si>
  <si>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</si>
  <si>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</si>
  <si>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</si>
  <si>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</si>
  <si>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</si>
  <si>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</si>
  <si>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</si>
  <si>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</si>
  <si>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</si>
  <si>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</si>
  <si>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</si>
  <si>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</si>
  <si>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</si>
  <si>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</si>
  <si>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</si>
  <si>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</si>
  <si>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</si>
  <si>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</si>
  <si>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</si>
  <si>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</si>
  <si>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</si>
  <si>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</si>
  <si>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</si>
  <si>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</si>
  <si>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</si>
  <si>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</si>
  <si>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</si>
  <si>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</si>
  <si>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</si>
  <si>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</si>
  <si>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</si>
  <si>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</si>
  <si>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</si>
  <si>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</si>
  <si>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</si>
  <si>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</si>
  <si>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</si>
  <si>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</si>
  <si>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</si>
  <si>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</si>
  <si>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</si>
  <si>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</si>
  <si>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</si>
  <si>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</si>
  <si>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</si>
  <si>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</si>
  <si>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</si>
  <si>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</si>
  <si>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</si>
  <si>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</si>
  <si>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</si>
  <si>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</si>
  <si>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</si>
  <si>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</si>
  <si>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</si>
  <si>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</si>
  <si>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</si>
  <si>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</si>
  <si>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</si>
  <si>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</si>
  <si>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</si>
  <si>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</si>
  <si>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</si>
  <si>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</si>
  <si>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</si>
  <si>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</si>
  <si>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</si>
  <si>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</si>
  <si>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</si>
  <si>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</si>
  <si>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</si>
  <si>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</si>
  <si>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</si>
  <si>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</si>
  <si>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</si>
  <si>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</si>
  <si>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</si>
  <si>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</si>
  <si>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</si>
  <si>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</si>
  <si>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</si>
  <si>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</si>
  <si>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</si>
  <si>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</si>
  <si>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</si>
  <si>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</si>
  <si>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</si>
  <si>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</si>
  <si>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</si>
  <si>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</si>
  <si>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</si>
  <si>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</si>
  <si>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</si>
  <si>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</si>
  <si>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</si>
  <si>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</si>
  <si>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</si>
  <si>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</si>
  <si>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</si>
  <si>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</si>
  <si>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</si>
  <si>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</si>
  <si>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</si>
  <si>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</si>
  <si>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</si>
  <si>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</si>
  <si>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</si>
  <si>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</si>
  <si>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</si>
  <si>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</si>
  <si>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</si>
  <si>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</si>
  <si>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</si>
  <si>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</si>
  <si>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</si>
  <si>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</si>
  <si>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</si>
  <si>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</si>
  <si>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</si>
  <si>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</si>
  <si>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</si>
  <si>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</si>
  <si>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</si>
  <si>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</si>
  <si>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</si>
  <si>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</si>
  <si>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</si>
  <si>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</si>
  <si>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</si>
  <si>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</si>
  <si>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</si>
  <si>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</si>
  <si>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</si>
  <si>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</si>
  <si>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</si>
  <si>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</si>
  <si>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</si>
  <si>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</si>
  <si>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</si>
  <si>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</si>
  <si>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</si>
  <si>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</si>
  <si>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</si>
  <si>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</si>
  <si>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</si>
  <si>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</si>
  <si>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</si>
  <si>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</si>
  <si>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</si>
  <si>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</si>
  <si>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</si>
  <si>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</si>
  <si>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</si>
  <si>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</si>
  <si>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</si>
  <si>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</si>
  <si>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</si>
  <si>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</si>
  <si>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</si>
  <si>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</si>
  <si>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</si>
  <si>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</si>
  <si>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</si>
  <si>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</si>
  <si>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</si>
  <si>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</si>
  <si>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</si>
  <si>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</si>
  <si>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</si>
  <si>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</si>
  <si>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</si>
  <si>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</si>
  <si>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</si>
  <si>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</si>
  <si>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</si>
  <si>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</si>
  <si>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</si>
  <si>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</si>
  <si>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</si>
  <si>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</si>
  <si>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</si>
  <si>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</si>
  <si>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</si>
  <si>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</si>
  <si>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</si>
  <si>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</si>
  <si>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</si>
  <si>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</si>
  <si>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</si>
  <si>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</si>
  <si>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</si>
  <si>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</si>
  <si>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</si>
  <si>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</si>
  <si>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</si>
  <si>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</si>
  <si>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</si>
  <si>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</si>
  <si>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</si>
  <si>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</si>
  <si>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</si>
  <si>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</si>
  <si>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</si>
  <si>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</si>
  <si>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</si>
  <si>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</si>
  <si>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</si>
  <si>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</si>
  <si>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</si>
  <si>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</si>
  <si>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</si>
  <si>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</si>
  <si>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</si>
  <si>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</si>
  <si>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</si>
  <si>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</si>
  <si>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</si>
  <si>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</si>
  <si>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</si>
  <si>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</si>
  <si>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</si>
  <si>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</si>
  <si>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</si>
  <si>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</si>
  <si>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</si>
  <si>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</si>
  <si>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</si>
  <si>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</si>
  <si>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</si>
  <si>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</si>
  <si>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</si>
  <si>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</si>
  <si>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</si>
  <si>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</si>
  <si>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</si>
  <si>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</si>
  <si>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</si>
  <si>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</si>
  <si>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</si>
  <si>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</si>
  <si>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</si>
  <si>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</si>
  <si>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</si>
  <si>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</si>
  <si>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</si>
  <si>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</si>
  <si>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</si>
  <si>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</si>
  <si>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</si>
  <si>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</si>
  <si>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</si>
  <si>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</si>
  <si>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</si>
  <si>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</si>
  <si>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</si>
  <si>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</si>
  <si>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</si>
  <si>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</si>
  <si>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</si>
  <si>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</si>
  <si>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</si>
  <si>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</si>
  <si>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</si>
  <si>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</si>
  <si>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</si>
  <si>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</si>
  <si>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</si>
  <si>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</si>
  <si>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</si>
  <si>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</si>
  <si>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</si>
  <si>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</si>
  <si>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</si>
  <si>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</si>
  <si>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</si>
  <si>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</si>
  <si>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</si>
  <si>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</si>
  <si>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</si>
  <si>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</si>
  <si>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</si>
  <si>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</si>
  <si>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</si>
  <si>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</si>
  <si>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</si>
  <si>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</si>
  <si>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</si>
  <si>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</si>
  <si>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</si>
  <si>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</si>
  <si>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</si>
  <si>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</si>
  <si>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</si>
  <si>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</si>
  <si>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</si>
  <si>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</si>
  <si>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</si>
  <si>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</si>
  <si>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</si>
  <si>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</si>
  <si>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</si>
  <si>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</si>
  <si>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</si>
  <si>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</si>
  <si>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</si>
  <si>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</si>
  <si>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</si>
  <si>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</si>
  <si>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</si>
  <si>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</si>
  <si>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</si>
  <si>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</si>
  <si>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</si>
  <si>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</si>
  <si>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</si>
  <si>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</si>
  <si>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</si>
  <si>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</si>
  <si>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</si>
  <si>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</si>
  <si>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</si>
  <si>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</si>
  <si>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</si>
  <si>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</si>
  <si>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</si>
  <si>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</si>
  <si>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</si>
  <si>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</si>
  <si>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</si>
  <si>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</si>
  <si>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</si>
  <si>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</si>
  <si>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</si>
  <si>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</si>
  <si>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</si>
  <si>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</si>
  <si>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</si>
  <si>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</si>
  <si>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</si>
  <si>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</si>
  <si>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</si>
  <si>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</si>
  <si>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</si>
  <si>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</si>
  <si>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</si>
  <si>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</si>
  <si>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</si>
  <si>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</si>
  <si>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</si>
  <si>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</si>
  <si>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</si>
  <si>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</si>
  <si>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</si>
  <si>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</si>
  <si>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</si>
  <si>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</si>
  <si>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</si>
  <si>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</si>
  <si>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</si>
  <si>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</si>
  <si>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</si>
  <si>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</si>
  <si>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</si>
  <si>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</si>
  <si>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</si>
  <si>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</si>
  <si>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</si>
  <si>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</si>
  <si>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</si>
  <si>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</si>
  <si>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</si>
  <si>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</si>
  <si>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</si>
  <si>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</si>
  <si>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</si>
  <si>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</si>
  <si>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</si>
  <si>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</si>
  <si>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</si>
  <si>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</si>
  <si>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</si>
  <si>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</si>
  <si>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</si>
  <si>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</si>
  <si>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</si>
  <si>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</si>
  <si>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</si>
  <si>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</si>
  <si>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</si>
  <si>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</si>
  <si>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</si>
  <si>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</si>
  <si>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</si>
  <si>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</si>
  <si>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</si>
  <si>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</si>
  <si>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</si>
  <si>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</si>
  <si>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</si>
  <si>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</si>
  <si>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</si>
  <si>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</si>
  <si>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</si>
  <si>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</si>
  <si>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</si>
  <si>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</si>
  <si>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</si>
  <si>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</si>
  <si>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</si>
  <si>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</si>
  <si>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</si>
  <si>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</si>
  <si>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</si>
  <si>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</si>
  <si>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</si>
  <si>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</si>
  <si>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</si>
  <si>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</si>
  <si>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</si>
  <si>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</si>
  <si>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</si>
  <si>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</si>
  <si>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</si>
  <si>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</si>
  <si>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</si>
  <si>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</si>
  <si>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</si>
  <si>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</si>
  <si>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</si>
  <si>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</si>
  <si>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</si>
  <si>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</si>
  <si>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</si>
  <si>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</si>
  <si>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</si>
  <si>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</si>
  <si>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</si>
  <si>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</si>
  <si>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</si>
  <si>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</si>
  <si>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</si>
  <si>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</si>
  <si>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</si>
  <si>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</si>
  <si>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</si>
  <si>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</si>
  <si>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</si>
  <si>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</si>
  <si>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</si>
  <si>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</si>
  <si>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</si>
  <si>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</si>
  <si>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</si>
  <si>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</si>
  <si>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</si>
  <si>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</si>
  <si>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</si>
  <si>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</si>
  <si>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</si>
  <si>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</si>
  <si>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</si>
  <si>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</si>
  <si>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</si>
  <si>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</si>
  <si>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</si>
  <si>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</si>
  <si>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</si>
  <si>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</si>
  <si>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</si>
  <si>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</si>
  <si>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</si>
  <si>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</si>
  <si>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</si>
  <si>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</si>
  <si>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</si>
  <si>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</si>
  <si>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</si>
  <si>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</si>
  <si>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</si>
  <si>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</si>
  <si>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</si>
  <si>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</si>
  <si>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</si>
  <si>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</si>
  <si>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</si>
  <si>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</si>
  <si>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</si>
  <si>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</si>
  <si>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</si>
  <si>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</si>
  <si>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</si>
  <si>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</si>
  <si>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</si>
  <si>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</si>
  <si>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</si>
  <si>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</si>
  <si>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</si>
  <si>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</si>
  <si>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</si>
  <si>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</si>
  <si>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</si>
  <si>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</si>
  <si>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</si>
  <si>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</si>
  <si>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</si>
  <si>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</si>
  <si>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</si>
  <si>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</si>
  <si>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</si>
  <si>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</si>
  <si>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</si>
  <si>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</si>
  <si>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</si>
  <si>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</si>
  <si>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</si>
  <si>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</si>
  <si>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</si>
  <si>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</si>
  <si>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</si>
  <si>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</si>
  <si>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</si>
  <si>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</si>
  <si>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</si>
  <si>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</si>
  <si>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</si>
  <si>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</si>
  <si>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</si>
  <si>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</si>
  <si>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</si>
  <si>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</si>
  <si>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</si>
  <si>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</si>
  <si>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</si>
  <si>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</si>
  <si>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</si>
  <si>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</si>
  <si>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</si>
  <si>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</si>
  <si>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</si>
  <si>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</si>
  <si>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</si>
  <si>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</si>
  <si>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</si>
  <si>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</si>
  <si>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</si>
  <si>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</si>
  <si>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</si>
  <si>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</si>
  <si>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</si>
  <si>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</si>
  <si>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</si>
  <si>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</si>
  <si>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</si>
  <si>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</si>
  <si>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</si>
  <si>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</si>
  <si>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</si>
  <si>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</si>
  <si>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</si>
  <si>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</si>
  <si>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</si>
  <si>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</si>
  <si>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</si>
  <si>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</si>
  <si>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</si>
  <si>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</si>
  <si>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</si>
  <si>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</si>
  <si>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</si>
  <si>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</si>
  <si>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</si>
  <si>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</si>
  <si>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</si>
  <si>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</si>
  <si>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</si>
  <si>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</si>
  <si>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</si>
  <si>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</si>
  <si>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</si>
  <si>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</si>
  <si>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</si>
  <si>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</si>
  <si>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</si>
  <si>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</si>
  <si>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</si>
  <si>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</si>
  <si>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</si>
  <si>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</si>
  <si>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</si>
  <si>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</si>
  <si>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</si>
  <si>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</si>
  <si>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</si>
  <si>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</si>
  <si>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</si>
  <si>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</si>
  <si>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</si>
  <si>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</si>
  <si>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</si>
  <si>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</si>
  <si>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</si>
  <si>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</si>
  <si>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</si>
  <si>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</si>
  <si>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</si>
  <si>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</si>
  <si>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</si>
  <si>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</si>
  <si>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</si>
  <si>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</si>
  <si>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</si>
  <si>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</si>
  <si>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</si>
  <si>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</si>
  <si>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</si>
  <si>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</si>
  <si>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</si>
  <si>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</si>
  <si>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</si>
  <si>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</si>
  <si>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</si>
  <si>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</si>
  <si>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</si>
  <si>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</si>
  <si>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</si>
  <si>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</si>
  <si>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</si>
  <si>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</si>
  <si>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</si>
  <si>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</si>
  <si>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</si>
  <si>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</si>
  <si>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</si>
  <si>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</si>
  <si>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</si>
  <si>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</si>
  <si>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</si>
  <si>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</si>
  <si>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</si>
  <si>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</si>
  <si>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</si>
  <si>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</si>
  <si>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</si>
  <si>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</si>
  <si>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</si>
  <si>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</si>
  <si>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</si>
  <si>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</si>
  <si>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</si>
  <si>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</si>
  <si>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</si>
  <si>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</si>
  <si>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</si>
  <si>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</si>
  <si>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</si>
  <si>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</si>
  <si>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</si>
  <si>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</si>
  <si>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</si>
  <si>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</si>
  <si>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</si>
  <si>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</si>
  <si>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</si>
  <si>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</si>
  <si>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</si>
  <si>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</si>
  <si>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</si>
  <si>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</si>
  <si>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</si>
  <si>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</si>
  <si>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</si>
  <si>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</si>
  <si>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</si>
  <si>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</si>
  <si>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</si>
  <si>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</si>
  <si>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</si>
  <si>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</si>
  <si>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</si>
  <si>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</si>
  <si>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</si>
  <si>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</si>
  <si>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</si>
  <si>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</si>
  <si>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</si>
  <si>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</si>
  <si>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</si>
  <si>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</si>
  <si>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</si>
  <si>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</si>
  <si>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</si>
  <si>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</si>
  <si>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</si>
  <si>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</si>
  <si>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</si>
  <si>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</si>
  <si>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</si>
  <si>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</si>
  <si>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</si>
  <si>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</si>
  <si>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</si>
  <si>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</si>
  <si>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</si>
  <si>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</si>
  <si>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</si>
  <si>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</si>
  <si>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</si>
  <si>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</si>
  <si>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</si>
  <si>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</si>
  <si>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</si>
  <si>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</si>
  <si>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</si>
  <si>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</si>
  <si>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</si>
  <si>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</si>
  <si>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</si>
  <si>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</si>
  <si>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</si>
  <si>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</si>
  <si>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</si>
  <si>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</si>
  <si>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</si>
  <si>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</si>
  <si>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</si>
  <si>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</si>
  <si>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</si>
  <si>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</si>
  <si>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</si>
  <si>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</si>
  <si>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</si>
  <si>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</si>
  <si>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</si>
  <si>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</si>
  <si>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</si>
  <si>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</si>
  <si>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</si>
  <si>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</si>
  <si>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</si>
  <si>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</si>
  <si>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</si>
  <si>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</si>
  <si>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</si>
  <si>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</si>
  <si>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</si>
  <si>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</si>
  <si>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</si>
  <si>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</si>
  <si>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</si>
  <si>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</si>
  <si>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</si>
  <si>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</si>
  <si>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</si>
  <si>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</si>
  <si>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</si>
  <si>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</si>
  <si>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</si>
  <si>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</si>
  <si>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</si>
  <si>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</si>
  <si>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</si>
  <si>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</si>
  <si>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</si>
  <si>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</si>
  <si>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</si>
  <si>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</si>
  <si>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</si>
  <si>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</si>
  <si>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</si>
  <si>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</si>
  <si>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</si>
  <si>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</si>
  <si>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</si>
  <si>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</si>
  <si>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</si>
  <si>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</si>
  <si>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</si>
  <si>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</si>
  <si>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</si>
  <si>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</si>
  <si>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</si>
  <si>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</si>
  <si>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</si>
  <si>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</si>
  <si>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</si>
  <si>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</si>
  <si>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</si>
  <si>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</si>
  <si>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</si>
  <si>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</si>
  <si>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</si>
  <si>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</si>
  <si>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</si>
  <si>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</si>
  <si>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</si>
  <si>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</si>
  <si>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</si>
  <si>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</si>
  <si>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</si>
  <si>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</si>
  <si>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</si>
  <si>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</si>
  <si>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</si>
  <si>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</si>
  <si>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</si>
  <si>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</si>
  <si>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</si>
  <si>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</si>
  <si>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</si>
  <si>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</si>
  <si>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</si>
  <si>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</si>
  <si>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</si>
  <si>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</si>
  <si>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</si>
  <si>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</si>
  <si>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</si>
  <si>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</si>
  <si>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</si>
  <si>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</si>
  <si>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</si>
  <si>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</si>
  <si>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</si>
  <si>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</si>
  <si>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</si>
  <si>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</si>
  <si>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</si>
  <si>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</si>
  <si>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</si>
  <si>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</si>
  <si>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</si>
  <si>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</si>
  <si>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</si>
  <si>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</si>
  <si>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</si>
  <si>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</si>
  <si>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</si>
  <si>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</si>
  <si>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</si>
  <si>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</si>
  <si>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</si>
  <si>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</si>
  <si>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</si>
  <si>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</si>
  <si>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</si>
  <si>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</si>
  <si>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</si>
  <si>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</si>
  <si>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</si>
  <si>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</si>
  <si>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</si>
  <si>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</si>
  <si>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</si>
  <si>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</si>
  <si>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</si>
  <si>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</si>
  <si>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</si>
  <si>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</si>
  <si>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</si>
  <si>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</si>
  <si>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</si>
  <si>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</si>
  <si>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</si>
  <si>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</si>
  <si>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</si>
  <si>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</si>
  <si>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</si>
  <si>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</si>
  <si>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</si>
  <si>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</si>
  <si>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</si>
  <si>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</si>
  <si>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</si>
  <si>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</si>
  <si>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</si>
  <si>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</si>
  <si>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</si>
  <si>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</si>
  <si>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</si>
  <si>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</si>
  <si>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</si>
  <si>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</si>
  <si>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</si>
  <si>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</si>
  <si>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</si>
  <si>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</si>
  <si>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</si>
  <si>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</si>
  <si>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</si>
  <si>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</si>
  <si>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</si>
  <si>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</si>
  <si>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</si>
  <si>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</si>
  <si>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</si>
  <si>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</si>
  <si>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</si>
  <si>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</si>
  <si>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</si>
  <si>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</si>
  <si>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</si>
  <si>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</si>
  <si>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</si>
  <si>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</si>
  <si>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</si>
  <si>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</si>
  <si>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</si>
  <si>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</si>
  <si>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</si>
  <si>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</si>
  <si>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</si>
  <si>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</si>
  <si>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</si>
  <si>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</si>
  <si>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</si>
  <si>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</si>
  <si>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</si>
  <si>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</si>
  <si>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</si>
  <si>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</si>
  <si>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</si>
  <si>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</si>
  <si>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</si>
  <si>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</si>
  <si>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</si>
  <si>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</si>
  <si>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</si>
  <si>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</si>
  <si>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</si>
  <si>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</si>
  <si>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</si>
  <si>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</si>
  <si>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</si>
  <si>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</si>
  <si>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</si>
  <si>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</si>
  <si>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</si>
  <si>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</si>
  <si>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</si>
  <si>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</si>
  <si>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</si>
  <si>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</si>
  <si>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</si>
  <si>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</si>
  <si>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</si>
  <si>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</si>
  <si>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</si>
  <si>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</si>
  <si>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</si>
  <si>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</si>
  <si>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</si>
  <si>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</si>
  <si>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</si>
  <si>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</si>
  <si>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</si>
  <si>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</si>
  <si>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</si>
  <si>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</si>
  <si>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</si>
  <si>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</si>
  <si>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</si>
  <si>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</si>
  <si>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</si>
  <si>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</si>
  <si>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</si>
  <si>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</si>
  <si>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</si>
  <si>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</si>
  <si>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</si>
  <si>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</si>
  <si>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</si>
  <si>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</si>
  <si>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</si>
  <si>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</si>
  <si>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</si>
  <si>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</si>
  <si>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</si>
  <si>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</si>
  <si>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</si>
  <si>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</si>
  <si>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</si>
  <si>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</si>
  <si>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</si>
  <si>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</si>
  <si>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</si>
  <si>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</si>
  <si>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</si>
  <si>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</si>
  <si>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</si>
  <si>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</si>
  <si>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</si>
  <si>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</si>
  <si>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</si>
  <si>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</si>
  <si>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</si>
  <si>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</si>
  <si>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</si>
  <si>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</si>
  <si>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</si>
  <si>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</si>
  <si>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</si>
  <si>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</si>
  <si>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</si>
  <si>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</si>
  <si>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</si>
  <si>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</si>
  <si>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</si>
  <si>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</si>
  <si>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</si>
  <si>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</si>
  <si>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</si>
  <si>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</si>
  <si>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</si>
  <si>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</si>
  <si>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</si>
  <si>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</si>
  <si>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</si>
  <si>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</si>
  <si>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</si>
  <si>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</si>
  <si>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</si>
  <si>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</si>
  <si>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</si>
  <si>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</si>
  <si>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</si>
  <si>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</si>
  <si>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</si>
  <si>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</si>
  <si>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</si>
  <si>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</si>
  <si>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</si>
  <si>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</si>
  <si>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</si>
  <si>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</si>
  <si>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</si>
  <si>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</si>
  <si>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</si>
  <si>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</si>
  <si>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</si>
  <si>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</si>
  <si>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</si>
  <si>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</si>
  <si>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</si>
  <si>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</si>
  <si>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</si>
  <si>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</si>
  <si>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</si>
  <si>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</si>
  <si>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</si>
  <si>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</si>
  <si>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</si>
  <si>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</si>
  <si>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</si>
  <si>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</si>
  <si>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</si>
  <si>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</si>
  <si>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</si>
  <si>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</si>
  <si>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</si>
  <si>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</si>
  <si>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</si>
  <si>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</si>
  <si>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</si>
  <si>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</si>
  <si>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</si>
  <si>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</si>
  <si>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</si>
  <si>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</si>
  <si>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</si>
  <si>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</si>
  <si>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</si>
  <si>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</si>
  <si>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</si>
  <si>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</si>
  <si>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</si>
  <si>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</si>
  <si>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</si>
  <si>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</si>
  <si>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</si>
  <si>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</si>
  <si>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</si>
  <si>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</si>
  <si>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</si>
  <si>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</si>
  <si>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</si>
  <si>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</si>
  <si>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</si>
  <si>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</si>
  <si>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</si>
  <si>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</si>
  <si>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</si>
  <si>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</si>
  <si>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</si>
  <si>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</si>
  <si>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</si>
  <si>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</si>
  <si>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</si>
  <si>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</si>
  <si>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</si>
  <si>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</si>
  <si>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</si>
  <si>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</si>
  <si>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</si>
  <si>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</si>
  <si>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</si>
  <si>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</si>
  <si>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</si>
  <si>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</si>
  <si>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</si>
  <si>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</si>
  <si>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</si>
  <si>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</si>
  <si>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</si>
  <si>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</si>
  <si>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</si>
  <si>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</si>
  <si>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</si>
  <si>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</si>
  <si>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</si>
  <si>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</si>
  <si>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</si>
  <si>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</si>
  <si>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</si>
  <si>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</si>
  <si>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</si>
  <si>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</si>
  <si>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</si>
  <si>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</si>
  <si>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</si>
  <si>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</si>
  <si>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</si>
  <si>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</si>
  <si>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</si>
  <si>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</si>
  <si>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</si>
  <si>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</si>
  <si>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</si>
  <si>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</si>
  <si>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</si>
  <si>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</si>
  <si>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</si>
  <si>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</si>
  <si>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</si>
  <si>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</si>
  <si>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</si>
  <si>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</si>
  <si>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</si>
  <si>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</si>
  <si>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</si>
  <si>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</si>
  <si>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</si>
  <si>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</si>
  <si>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</si>
  <si>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</si>
  <si>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</si>
  <si>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</si>
  <si>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</si>
  <si>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</si>
  <si>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</si>
  <si>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</si>
  <si>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</si>
  <si>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</si>
  <si>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</si>
  <si>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</si>
  <si>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</si>
  <si>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</si>
  <si>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</si>
  <si>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</si>
  <si>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</si>
  <si>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</si>
  <si>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</si>
  <si>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</si>
  <si>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</si>
  <si>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</si>
  <si>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</si>
  <si>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</si>
  <si>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</si>
  <si>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</si>
  <si>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</si>
  <si>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</si>
  <si>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</si>
  <si>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</si>
  <si>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</si>
  <si>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</si>
  <si>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</si>
  <si>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</si>
  <si>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</si>
  <si>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</si>
  <si>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</si>
  <si>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</si>
  <si>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</si>
  <si>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</si>
  <si>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</si>
  <si>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</si>
  <si>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</si>
  <si>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</si>
  <si>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</si>
  <si>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</si>
  <si>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</si>
  <si>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</si>
  <si>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</si>
  <si>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</si>
  <si>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</si>
  <si>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</si>
  <si>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</si>
  <si>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</si>
  <si>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</si>
  <si>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</si>
  <si>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</si>
  <si>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</si>
  <si>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</si>
  <si>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</si>
  <si>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</si>
  <si>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</si>
  <si>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</si>
  <si>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</si>
  <si>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</si>
  <si>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</si>
  <si>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</si>
  <si>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</si>
  <si>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</si>
  <si>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</si>
  <si>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</si>
  <si>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</si>
  <si>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</si>
  <si>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</si>
  <si>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</si>
  <si>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</si>
  <si>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</si>
  <si>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</si>
  <si>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</si>
  <si>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</si>
  <si>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</si>
  <si>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</si>
  <si>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</si>
  <si>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</si>
  <si>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</si>
  <si>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</si>
  <si>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</si>
  <si>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</si>
  <si>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</si>
  <si>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</si>
  <si>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</si>
  <si>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</si>
  <si>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</si>
  <si>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</si>
  <si>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</si>
  <si>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</si>
  <si>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</si>
  <si>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</si>
  <si>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</si>
  <si>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</si>
  <si>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</si>
  <si>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</si>
  <si>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</si>
  <si>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</si>
  <si>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</si>
  <si>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</si>
  <si>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</si>
  <si>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</si>
  <si>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</si>
  <si>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</si>
  <si>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</si>
  <si>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</si>
  <si>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</si>
  <si>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</si>
  <si>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</si>
  <si>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</si>
  <si>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</si>
  <si>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</si>
  <si>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</si>
  <si>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</si>
  <si>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</si>
  <si>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</si>
  <si>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</si>
  <si>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</si>
  <si>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</si>
  <si>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</si>
  <si>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</si>
  <si>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</si>
  <si>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130</t>
  </si>
  <si>
    <t>264</t>
  </si>
  <si>
    <t>346</t>
  </si>
  <si>
    <t>360</t>
  </si>
  <si>
    <t>275</t>
  </si>
  <si>
    <t>385</t>
  </si>
  <si>
    <t>071</t>
  </si>
  <si>
    <t>357</t>
  </si>
  <si>
    <t>PRESTAR EL SERVICIO DE ATENCIÓN EDUCACION INICIAL Y CUIDADO A NIÑOS Y NIÑAS MENORES DE 5 AÑOS O HASTA SU INGRESO AL GRADO DE TRANSICIÓN CON EL FIN DE PROMOVEER EL DESARROLLO INTEGRAL DE LA PRIMERA INFANCIA  CON CALIDAD DE CONFORMIDAD CON LOS LINEAMIENTOS MANUAL OPERATIVO DE LAS DIRECTRICES PARAMETROS Y ESTANDARES ESTABLECIDOS POR EL ICBF EN EL MARCO DE LA ESTRATEGIA DE ATENCIÓN INTEGRAL DE CERO A SIEMPRE.</t>
  </si>
  <si>
    <t>ATENDER A NIÑOS Y NIÑAS MENORES DE 5 AÑOS, O HASTA SU INGRESO AL GRADO DE TRANSICIÓN, Y A MUJERES GESTANTES E EN PERIODO DE LACTANCIA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</si>
  <si>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EDUCACION INICIAL Y CUIDADO A NIÑOS Y NIÑAS MENORES DE CINCO AÑOS O HASTA SU INGRESO AL GRADO TRANSICIÓN Y A MUJERES GESTANTES Y MADRES EN PERIODO DE LACTANCIA, CON EL FIN DE PROMOVER EL DESARROLLO INTEGRAL DE LA PRIMERA INFANCIA CON CALIDAD , DE CONFORMIDAD CON LOS LINEAMIENTOS, MANUAL OPERATIVO, LAS DIRECTRICES, PARAMETROS Y ESTANDARES ESTABLECIDOS POR EL ICBF EN EL MARCO DE LA ESTRATEGIA DE LA ATENCIÓN INTEGRAL DE "CERO A SIEMPRE".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</si>
  <si>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</si>
  <si>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136</t>
  </si>
  <si>
    <t>134</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</si>
  <si>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</si>
  <si>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MARINA AGUILAR SEQUEA</t>
  </si>
  <si>
    <t>Cra. 5 entre calle 12-13 B. 1 de Octubre Manaure -La Guajira</t>
  </si>
  <si>
    <t>3004277151 - 3012330569</t>
  </si>
  <si>
    <t>CALLE 22 No.18A  79</t>
  </si>
  <si>
    <t>marinaeducacion@hotmail.com</t>
  </si>
  <si>
    <t>2021-8-10000179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</si>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</sst>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163</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819005325</v>
      </c>
      <c r="C20" s="5"/>
      <c r="D20" s="73"/>
      <c r="E20" s="5"/>
      <c r="F20" s="5"/>
      <c r="G20" s="5"/>
      <c r="H20" s="184"/>
      <c r="I20" s="146" t="s">
        <v>163</v>
      </c>
      <c r="J20" s="147" t="s">
        <v>183</v>
      </c>
      <c r="K20" s="148">
        <v>4347109480</v>
      </c>
      <c r="L20" s="149"/>
      <c r="M20" s="149">
        <v>44561</v>
      </c>
      <c r="N20" s="132">
        <f>+(M20-L20)/30</f>
        <v>1485.3666666666666</v>
      </c>
      <c r="O20" s="135"/>
      <c r="U20" s="131"/>
      <c r="V20" s="105">
        <f ca="1">NOW()</f>
        <v>44194.954071527776</v>
      </c>
      <c r="W20" s="105">
        <f ca="1">NOW()</f>
        <v>44194.954071527776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EDUCATIVA SANTA FE</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2664</v>
      </c>
      <c r="C48" s="112" t="s">
        <v>31</v>
      </c>
      <c r="D48" s="118" t="s">
        <v>2676</v>
      </c>
      <c r="E48" s="174">
        <v>42411</v>
      </c>
      <c r="F48" s="174">
        <v>42521</v>
      </c>
      <c r="G48" s="157">
        <f>IF(AND(E48&lt;&gt;"",F48&lt;&gt;""),((F48-E48)/30),"")</f>
        <v>3.6666666666666665</v>
      </c>
      <c r="H48" s="119" t="s">
        <v>2684</v>
      </c>
      <c r="I48" s="118" t="s">
        <v>1154</v>
      </c>
      <c r="J48" s="118" t="s">
        <v>700</v>
      </c>
      <c r="K48" s="120">
        <v>548260884</v>
      </c>
      <c r="L48" s="115" t="s">
        <v>1148</v>
      </c>
      <c r="M48" s="116">
        <v>1</v>
      </c>
      <c r="N48" s="121" t="s">
        <v>27</v>
      </c>
      <c r="O48" s="121" t="s">
        <v>26</v>
      </c>
      <c r="P48" s="78"/>
    </row>
    <row r="49" spans="1:16" s="6" customFormat="1" ht="24.75" customHeight="1" x14ac:dyDescent="0.25">
      <c r="A49" s="140">
        <v>2</v>
      </c>
      <c r="B49" s="119" t="s">
        <v>2664</v>
      </c>
      <c r="C49" s="121" t="s">
        <v>31</v>
      </c>
      <c r="D49" s="118" t="s">
        <v>2677</v>
      </c>
      <c r="E49" s="174">
        <v>42522</v>
      </c>
      <c r="F49" s="174">
        <v>42719</v>
      </c>
      <c r="G49" s="157">
        <f t="shared" ref="G49:G50" si="2">IF(AND(E49&lt;&gt;"",F49&lt;&gt;""),((F49-E49)/30),"")</f>
        <v>6.5666666666666664</v>
      </c>
      <c r="H49" s="119" t="s">
        <v>2684</v>
      </c>
      <c r="I49" s="118" t="s">
        <v>1154</v>
      </c>
      <c r="J49" s="118" t="s">
        <v>700</v>
      </c>
      <c r="K49" s="120">
        <v>818478210</v>
      </c>
      <c r="L49" s="121" t="s">
        <v>1148</v>
      </c>
      <c r="M49" s="116">
        <v>1</v>
      </c>
      <c r="N49" s="121" t="s">
        <v>27</v>
      </c>
      <c r="O49" s="121" t="s">
        <v>26</v>
      </c>
      <c r="P49" s="78"/>
    </row>
    <row r="50" spans="1:16" s="6" customFormat="1" ht="24.75" customHeight="1" x14ac:dyDescent="0.25">
      <c r="A50" s="140">
        <v>3</v>
      </c>
      <c r="B50" s="119" t="s">
        <v>2664</v>
      </c>
      <c r="C50" s="121" t="s">
        <v>31</v>
      </c>
      <c r="D50" s="118" t="s">
        <v>2678</v>
      </c>
      <c r="E50" s="174">
        <v>41996</v>
      </c>
      <c r="F50" s="174">
        <v>42369</v>
      </c>
      <c r="G50" s="157">
        <f t="shared" si="2"/>
        <v>12.433333333333334</v>
      </c>
      <c r="H50" s="119" t="s">
        <v>2685</v>
      </c>
      <c r="I50" s="118" t="s">
        <v>1154</v>
      </c>
      <c r="J50" s="118" t="s">
        <v>707</v>
      </c>
      <c r="K50" s="120">
        <v>3334038700</v>
      </c>
      <c r="L50" s="121" t="s">
        <v>1148</v>
      </c>
      <c r="M50" s="116">
        <v>1</v>
      </c>
      <c r="N50" s="121" t="s">
        <v>27</v>
      </c>
      <c r="O50" s="121" t="s">
        <v>26</v>
      </c>
      <c r="P50" s="78"/>
    </row>
    <row r="51" spans="1:16" s="6" customFormat="1" ht="24.75" customHeight="1" outlineLevel="1" x14ac:dyDescent="0.25">
      <c r="A51" s="140">
        <v>4</v>
      </c>
      <c r="B51" s="119" t="s">
        <v>2664</v>
      </c>
      <c r="C51" s="121" t="s">
        <v>31</v>
      </c>
      <c r="D51" s="118" t="s">
        <v>2679</v>
      </c>
      <c r="E51" s="174">
        <v>41996</v>
      </c>
      <c r="F51" s="174">
        <v>42369</v>
      </c>
      <c r="G51" s="157">
        <f t="shared" ref="G51:G107" si="3">IF(AND(E51&lt;&gt;"",F51&lt;&gt;""),((F51-E51)/30),"")</f>
        <v>12.433333333333334</v>
      </c>
      <c r="H51" s="119" t="s">
        <v>2685</v>
      </c>
      <c r="I51" s="118" t="s">
        <v>1154</v>
      </c>
      <c r="J51" s="118" t="s">
        <v>707</v>
      </c>
      <c r="K51" s="120">
        <v>1670624800</v>
      </c>
      <c r="L51" s="121" t="s">
        <v>1148</v>
      </c>
      <c r="M51" s="116">
        <v>1</v>
      </c>
      <c r="N51" s="121" t="s">
        <v>27</v>
      </c>
      <c r="O51" s="121" t="s">
        <v>26</v>
      </c>
      <c r="P51" s="78"/>
    </row>
    <row r="52" spans="1:16" s="7" customFormat="1" ht="24.75" customHeight="1" outlineLevel="1" x14ac:dyDescent="0.25">
      <c r="A52" s="141">
        <v>5</v>
      </c>
      <c r="B52" s="119" t="s">
        <v>2664</v>
      </c>
      <c r="C52" s="121" t="s">
        <v>31</v>
      </c>
      <c r="D52" s="118" t="s">
        <v>2680</v>
      </c>
      <c r="E52" s="174">
        <v>42522</v>
      </c>
      <c r="F52" s="174">
        <v>42719</v>
      </c>
      <c r="G52" s="157">
        <f t="shared" si="3"/>
        <v>6.5666666666666664</v>
      </c>
      <c r="H52" s="119" t="s">
        <v>2686</v>
      </c>
      <c r="I52" s="118" t="s">
        <v>1154</v>
      </c>
      <c r="J52" s="118" t="s">
        <v>707</v>
      </c>
      <c r="K52" s="120">
        <v>1383452400</v>
      </c>
      <c r="L52" s="121" t="s">
        <v>1148</v>
      </c>
      <c r="M52" s="116">
        <v>1</v>
      </c>
      <c r="N52" s="121" t="s">
        <v>27</v>
      </c>
      <c r="O52" s="121" t="s">
        <v>1148</v>
      </c>
      <c r="P52" s="79"/>
    </row>
    <row r="53" spans="1:16" s="7" customFormat="1" ht="24.75" customHeight="1" outlineLevel="1" x14ac:dyDescent="0.25">
      <c r="A53" s="141">
        <v>6</v>
      </c>
      <c r="B53" s="119" t="s">
        <v>2664</v>
      </c>
      <c r="C53" s="121" t="s">
        <v>31</v>
      </c>
      <c r="D53" s="118" t="s">
        <v>2681</v>
      </c>
      <c r="E53" s="174">
        <v>42003</v>
      </c>
      <c r="F53" s="174">
        <v>42369</v>
      </c>
      <c r="G53" s="157">
        <f t="shared" si="3"/>
        <v>12.2</v>
      </c>
      <c r="H53" s="119" t="s">
        <v>2686</v>
      </c>
      <c r="I53" s="118" t="s">
        <v>1154</v>
      </c>
      <c r="J53" s="118" t="s">
        <v>700</v>
      </c>
      <c r="K53" s="120">
        <v>1484254008</v>
      </c>
      <c r="L53" s="121" t="s">
        <v>1148</v>
      </c>
      <c r="M53" s="116">
        <v>1</v>
      </c>
      <c r="N53" s="121" t="s">
        <v>27</v>
      </c>
      <c r="O53" s="121" t="s">
        <v>1148</v>
      </c>
      <c r="P53" s="79"/>
    </row>
    <row r="54" spans="1:16" s="7" customFormat="1" ht="24.75" customHeight="1" outlineLevel="1" x14ac:dyDescent="0.25">
      <c r="A54" s="141">
        <v>7</v>
      </c>
      <c r="B54" s="119" t="s">
        <v>2664</v>
      </c>
      <c r="C54" s="121" t="s">
        <v>31</v>
      </c>
      <c r="D54" s="118" t="s">
        <v>2682</v>
      </c>
      <c r="E54" s="174">
        <v>43484</v>
      </c>
      <c r="F54" s="174">
        <v>43753</v>
      </c>
      <c r="G54" s="157">
        <f t="shared" si="3"/>
        <v>8.9666666666666668</v>
      </c>
      <c r="H54" s="119" t="s">
        <v>2687</v>
      </c>
      <c r="I54" s="118" t="s">
        <v>1154</v>
      </c>
      <c r="J54" s="118" t="s">
        <v>707</v>
      </c>
      <c r="K54" s="120">
        <v>5477401107</v>
      </c>
      <c r="L54" s="121" t="s">
        <v>1148</v>
      </c>
      <c r="M54" s="116">
        <v>1</v>
      </c>
      <c r="N54" s="121" t="s">
        <v>1151</v>
      </c>
      <c r="O54" s="121" t="s">
        <v>1148</v>
      </c>
      <c r="P54" s="79"/>
    </row>
    <row r="55" spans="1:16" s="7" customFormat="1" ht="24.75" customHeight="1" outlineLevel="1" x14ac:dyDescent="0.25">
      <c r="A55" s="141">
        <v>8</v>
      </c>
      <c r="B55" s="119" t="s">
        <v>2664</v>
      </c>
      <c r="C55" s="121" t="s">
        <v>31</v>
      </c>
      <c r="D55" s="118" t="s">
        <v>2683</v>
      </c>
      <c r="E55" s="174">
        <v>41246</v>
      </c>
      <c r="F55" s="174">
        <v>41851</v>
      </c>
      <c r="G55" s="157">
        <f t="shared" si="3"/>
        <v>20.166666666666668</v>
      </c>
      <c r="H55" s="119" t="s">
        <v>2687</v>
      </c>
      <c r="I55" s="118" t="s">
        <v>1154</v>
      </c>
      <c r="J55" s="118" t="s">
        <v>707</v>
      </c>
      <c r="K55" s="120">
        <v>6483479118</v>
      </c>
      <c r="L55" s="121" t="s">
        <v>1148</v>
      </c>
      <c r="M55" s="116">
        <v>1</v>
      </c>
      <c r="N55" s="121" t="s">
        <v>27</v>
      </c>
      <c r="O55" s="121" t="s">
        <v>1148</v>
      </c>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2688</v>
      </c>
      <c r="E114" s="142">
        <v>43887</v>
      </c>
      <c r="F114" s="142">
        <v>44196</v>
      </c>
      <c r="G114" s="157">
        <f>IF(AND(E114&lt;&gt;"",F114&lt;&gt;""),((F114-E114)/30),"")</f>
        <v>10.3</v>
      </c>
      <c r="H114" s="119" t="s">
        <v>2690</v>
      </c>
      <c r="I114" s="118" t="s">
        <v>1154</v>
      </c>
      <c r="J114" s="118" t="s">
        <v>707</v>
      </c>
      <c r="K114" s="120">
        <v>8864656371</v>
      </c>
      <c r="L114" s="100">
        <f>+IF(AND(K114&gt;0,O114="Ejecución"),(K114/877802)*Tabla28[[#This Row],[% participación]],IF(AND(K114&gt;0,O114&lt;&gt;"Ejecución"),"-",""))</f>
        <v>10098.696939628755</v>
      </c>
      <c r="M114" s="121" t="s">
        <v>1148</v>
      </c>
      <c r="N114" s="170">
        <v>1</v>
      </c>
      <c r="O114" s="159" t="s">
        <v>1150</v>
      </c>
      <c r="P114" s="78"/>
    </row>
    <row r="115" spans="1:16" s="6" customFormat="1" ht="24.75" customHeight="1" x14ac:dyDescent="0.25">
      <c r="A115" s="140">
        <v>2</v>
      </c>
      <c r="B115" s="158" t="s">
        <v>2664</v>
      </c>
      <c r="C115" s="160" t="s">
        <v>31</v>
      </c>
      <c r="D115" s="118" t="s">
        <v>2689</v>
      </c>
      <c r="E115" s="142">
        <v>43885</v>
      </c>
      <c r="F115" s="142">
        <v>44196</v>
      </c>
      <c r="G115" s="157">
        <f t="shared" ref="G115:G116" si="4">IF(AND(E115&lt;&gt;"",F115&lt;&gt;""),((F115-E115)/30),"")</f>
        <v>10.366666666666667</v>
      </c>
      <c r="H115" s="119" t="s">
        <v>2690</v>
      </c>
      <c r="I115" s="118" t="s">
        <v>1154</v>
      </c>
      <c r="J115" s="118" t="s">
        <v>709</v>
      </c>
      <c r="K115" s="68">
        <v>5507702514</v>
      </c>
      <c r="L115" s="100">
        <f>+IF(AND(K115&gt;0,O115="Ejecución"),(K115/877802)*Tabla28[[#This Row],[% participación]],IF(AND(K115&gt;0,O115&lt;&gt;"Ejecución"),"-",""))</f>
        <v>4705.8184938061204</v>
      </c>
      <c r="M115" s="65" t="s">
        <v>26</v>
      </c>
      <c r="N115" s="170">
        <v>0.75</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0.01</v>
      </c>
      <c r="G179" s="162">
        <f>IF(F179&gt;0,SUM(E179+F179),"")</f>
        <v>0.03</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130413284.39999999</v>
      </c>
      <c r="F185" s="92"/>
      <c r="G185" s="93"/>
      <c r="H185" s="88"/>
      <c r="I185" s="90" t="s">
        <v>2627</v>
      </c>
      <c r="J185" s="163">
        <f>+SUM(M179:M183)</f>
        <v>0.02</v>
      </c>
      <c r="K185" s="200" t="s">
        <v>2628</v>
      </c>
      <c r="L185" s="200"/>
      <c r="M185" s="94">
        <f>+J185*(SUM(K20:K35))</f>
        <v>86942189.600000009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3760</v>
      </c>
      <c r="F193" s="5"/>
      <c r="G193" s="5"/>
      <c r="H193" s="144" t="s">
        <v>2691</v>
      </c>
      <c r="J193" s="5"/>
      <c r="K193" s="124">
        <v>41246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2692</v>
      </c>
      <c r="J211" s="27" t="s">
        <v>2622</v>
      </c>
      <c r="K211" s="123" t="s">
        <v>2694</v>
      </c>
      <c r="L211" s="21"/>
      <c r="M211" s="21"/>
      <c r="N211" s="21"/>
      <c r="O211" s="8"/>
    </row>
    <row r="212" spans="1:15" x14ac:dyDescent="0.25">
      <c r="A212" s="9"/>
      <c r="B212" s="27" t="s">
        <v>2619</v>
      </c>
      <c r="C212" s="144" t="s">
        <v>2691</v>
      </c>
      <c r="D212" s="21"/>
      <c r="G212" s="27" t="s">
        <v>2621</v>
      </c>
      <c r="H212" s="145" t="s">
        <v>2693</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 ds:uri="http://schemas.microsoft.com/office/2006/metadata/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8.1</cp:lastModifiedBy>
  <cp:lastPrinted>2020-12-29T06:43:38Z</cp:lastPrinted>
  <dcterms:created xsi:type="dcterms:W3CDTF">2020-10-14T21:57:42Z</dcterms:created>
  <dcterms:modified xsi:type="dcterms:W3CDTF">2020-12-30T03:53:55Z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