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La Estre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<sst xmlns="http://schemas.openxmlformats.org/spreadsheetml/2006/main" count="3163" uniqueCount="2736">
  <si>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</si>
  <si>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</si>
  <si>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</si>
  <si>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</si>
  <si>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</si>
  <si>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</si>
  <si>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</si>
  <si>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</si>
  <si>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</si>
  <si>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</si>
  <si>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</si>
  <si>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</si>
  <si>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</si>
  <si>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</si>
  <si>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</si>
  <si>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</si>
  <si>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</si>
  <si>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</si>
  <si>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</si>
  <si>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</si>
  <si>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</si>
  <si>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</si>
  <si>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</si>
  <si>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</si>
  <si>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</si>
  <si>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</si>
  <si>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</si>
  <si>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</si>
  <si>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</si>
  <si>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</si>
  <si>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</si>
  <si>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</si>
  <si>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</si>
  <si>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</si>
  <si>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</si>
  <si>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</si>
  <si>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</si>
  <si>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</si>
  <si>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</si>
  <si>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</si>
  <si>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</si>
  <si>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</si>
  <si>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</si>
  <si>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</si>
  <si>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</si>
  <si>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</si>
  <si>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</si>
  <si>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</si>
  <si>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</si>
  <si>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</si>
  <si>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</si>
  <si>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</si>
  <si>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</si>
  <si>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</si>
  <si>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</si>
  <si>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</si>
  <si>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</si>
  <si>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</si>
  <si>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</si>
  <si>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</si>
  <si>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</si>
  <si>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</si>
  <si>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</si>
  <si>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</si>
  <si>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</si>
  <si>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</si>
  <si>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</si>
  <si>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</si>
  <si>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</si>
  <si>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</si>
  <si>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</si>
  <si>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</si>
  <si>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</si>
  <si>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</si>
  <si>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</si>
  <si>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</si>
  <si>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</si>
  <si>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</si>
  <si>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</si>
  <si>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</si>
  <si>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</si>
  <si>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</si>
  <si>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</si>
  <si>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</si>
  <si>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</si>
  <si>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</si>
  <si>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</si>
  <si>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</si>
  <si>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</si>
  <si>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</si>
  <si>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</si>
  <si>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</si>
  <si>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</si>
  <si>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</si>
  <si>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</si>
  <si>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</si>
  <si>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</si>
  <si>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</si>
  <si>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</si>
  <si>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</si>
  <si>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</si>
  <si>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</si>
  <si>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</si>
  <si>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</si>
  <si>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</si>
  <si>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</si>
  <si>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</si>
  <si>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</si>
  <si>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</si>
  <si>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</si>
  <si>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</si>
  <si>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</si>
  <si>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</si>
  <si>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</si>
  <si>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</si>
  <si>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</si>
  <si>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</si>
  <si>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</si>
  <si>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</si>
  <si>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</si>
  <si>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</si>
  <si>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</si>
  <si>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</si>
  <si>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</si>
  <si>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</si>
  <si>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</si>
  <si>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</si>
  <si>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</si>
  <si>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</si>
  <si>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</si>
  <si>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</si>
  <si>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</si>
  <si>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</si>
  <si>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</si>
  <si>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</si>
  <si>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</si>
  <si>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</si>
  <si>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</si>
  <si>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</si>
  <si>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</si>
  <si>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</si>
  <si>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</si>
  <si>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</si>
  <si>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</si>
  <si>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</si>
  <si>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</si>
  <si>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</si>
  <si>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</si>
  <si>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</si>
  <si>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</si>
  <si>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</si>
  <si>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</si>
  <si>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</si>
  <si>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</si>
  <si>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</si>
  <si>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</si>
  <si>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</si>
  <si>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</si>
  <si>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</si>
  <si>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</si>
  <si>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</si>
  <si>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</si>
  <si>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</si>
  <si>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</si>
  <si>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</si>
  <si>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</si>
  <si>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</si>
  <si>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</si>
  <si>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</si>
  <si>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</si>
  <si>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</si>
  <si>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</si>
  <si>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</si>
  <si>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</si>
  <si>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</si>
  <si>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</si>
  <si>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</si>
  <si>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</si>
  <si>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</si>
  <si>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</si>
  <si>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</si>
  <si>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</si>
  <si>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</si>
  <si>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</si>
  <si>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</si>
  <si>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</si>
  <si>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</si>
  <si>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</si>
  <si>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</si>
  <si>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</si>
  <si>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</si>
  <si>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</si>
  <si>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</si>
  <si>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</si>
  <si>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</si>
  <si>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</si>
  <si>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</si>
  <si>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</si>
  <si>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</si>
  <si>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</si>
  <si>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</si>
  <si>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</si>
  <si>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</si>
  <si>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</si>
  <si>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</si>
  <si>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</si>
  <si>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</si>
  <si>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</si>
  <si>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</si>
  <si>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</si>
  <si>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</si>
  <si>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</si>
  <si>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</si>
  <si>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</si>
  <si>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</si>
  <si>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</si>
  <si>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</si>
  <si>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</si>
  <si>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</si>
  <si>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</si>
  <si>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</si>
  <si>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</si>
  <si>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</si>
  <si>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</si>
  <si>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</si>
  <si>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</si>
  <si>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</si>
  <si>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</si>
  <si>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</si>
  <si>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</si>
  <si>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</si>
  <si>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</si>
  <si>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</si>
  <si>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</si>
  <si>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</si>
  <si>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</si>
  <si>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</si>
  <si>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</si>
  <si>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</si>
  <si>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</si>
  <si>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</si>
  <si>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</si>
  <si>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</si>
  <si>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</si>
  <si>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</si>
  <si>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</si>
  <si>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</si>
  <si>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</si>
  <si>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</si>
  <si>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</si>
  <si>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</si>
  <si>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</si>
  <si>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</si>
  <si>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</si>
  <si>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</si>
  <si>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</si>
  <si>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</si>
  <si>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</si>
  <si>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</si>
  <si>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</si>
  <si>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</si>
  <si>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</si>
  <si>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</si>
  <si>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</si>
  <si>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</si>
  <si>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</si>
  <si>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</si>
  <si>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</si>
  <si>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</si>
  <si>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</si>
  <si>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</si>
  <si>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</si>
  <si>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</si>
  <si>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</si>
  <si>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</si>
  <si>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</si>
  <si>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</si>
  <si>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</si>
  <si>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</si>
  <si>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</si>
  <si>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</si>
  <si>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</si>
  <si>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</si>
  <si>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</si>
  <si>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</si>
  <si>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</si>
  <si>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</si>
  <si>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</si>
  <si>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</si>
  <si>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</si>
  <si>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</si>
  <si>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</si>
  <si>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</si>
  <si>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</si>
  <si>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</si>
  <si>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</si>
  <si>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</si>
  <si>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</si>
  <si>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</si>
  <si>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</si>
  <si>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</si>
  <si>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</si>
  <si>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</si>
  <si>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</si>
  <si>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</si>
  <si>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</si>
  <si>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</si>
  <si>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</si>
  <si>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</si>
  <si>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</si>
  <si>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</si>
  <si>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</si>
  <si>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</si>
  <si>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</si>
  <si>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</si>
  <si>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</si>
  <si>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</si>
  <si>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</si>
  <si>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</si>
  <si>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</si>
  <si>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</si>
  <si>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</si>
  <si>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</si>
  <si>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</si>
  <si>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</si>
  <si>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</si>
  <si>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</si>
  <si>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</si>
  <si>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</si>
  <si>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</si>
  <si>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</si>
  <si>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</si>
  <si>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</si>
  <si>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</si>
  <si>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</si>
  <si>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</si>
  <si>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</si>
  <si>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</si>
  <si>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</si>
  <si>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</si>
  <si>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</si>
  <si>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</si>
  <si>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</si>
  <si>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</si>
  <si>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</si>
  <si>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</si>
  <si>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</si>
  <si>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</si>
  <si>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</si>
  <si>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</si>
  <si>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</si>
  <si>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</si>
  <si>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</si>
  <si>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</si>
  <si>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</si>
  <si>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</si>
  <si>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</si>
  <si>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</si>
  <si>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</si>
  <si>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</si>
  <si>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</si>
  <si>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</si>
  <si>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</si>
  <si>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</si>
  <si>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</si>
  <si>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</si>
  <si>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</si>
  <si>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</si>
  <si>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</si>
  <si>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</si>
  <si>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</si>
  <si>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</si>
  <si>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</si>
  <si>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</si>
  <si>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</si>
  <si>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</si>
  <si>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</si>
  <si>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</si>
  <si>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</si>
  <si>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</si>
  <si>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</si>
  <si>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</si>
  <si>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</si>
  <si>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</si>
  <si>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</si>
  <si>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</si>
  <si>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</si>
  <si>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</si>
  <si>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</si>
  <si>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</si>
  <si>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</si>
  <si>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</si>
  <si>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</si>
  <si>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</si>
  <si>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</si>
  <si>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</si>
  <si>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</si>
  <si>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</si>
  <si>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</si>
  <si>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</si>
  <si>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</si>
  <si>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</si>
  <si>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</si>
  <si>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</si>
  <si>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</si>
  <si>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</si>
  <si>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</si>
  <si>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</si>
  <si>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</si>
  <si>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</si>
  <si>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</si>
  <si>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</si>
  <si>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</si>
  <si>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</si>
  <si>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</si>
  <si>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</si>
  <si>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</si>
  <si>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</si>
  <si>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</si>
  <si>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</si>
  <si>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</si>
  <si>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</si>
  <si>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</si>
  <si>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</si>
  <si>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</si>
  <si>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</si>
  <si>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</si>
  <si>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</si>
  <si>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</si>
  <si>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</si>
  <si>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</si>
  <si>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</si>
  <si>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</si>
  <si>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</si>
  <si>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</si>
  <si>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</si>
  <si>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</si>
  <si>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</si>
  <si>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</si>
  <si>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</si>
  <si>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</si>
  <si>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</si>
  <si>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</si>
  <si>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</si>
  <si>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</si>
  <si>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</si>
  <si>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</si>
  <si>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</si>
  <si>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</si>
  <si>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</si>
  <si>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</si>
  <si>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</si>
  <si>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</si>
  <si>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</si>
  <si>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</si>
  <si>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</si>
  <si>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</si>
  <si>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</si>
  <si>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</si>
  <si>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</si>
  <si>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</si>
  <si>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</si>
  <si>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</si>
  <si>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</si>
  <si>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</si>
  <si>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</si>
  <si>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</si>
  <si>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</si>
  <si>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</si>
  <si>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</si>
  <si>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</si>
  <si>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</si>
  <si>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</si>
  <si>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</si>
  <si>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</si>
  <si>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</si>
  <si>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</si>
  <si>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</si>
  <si>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</si>
  <si>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</si>
  <si>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</si>
  <si>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</si>
  <si>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</si>
  <si>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</si>
  <si>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</si>
  <si>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</si>
  <si>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</si>
  <si>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</si>
  <si>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</si>
  <si>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</si>
  <si>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</si>
  <si>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</si>
  <si>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</si>
  <si>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</si>
  <si>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</si>
  <si>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</si>
  <si>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</si>
  <si>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</si>
  <si>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</si>
  <si>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</si>
  <si>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</si>
  <si>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</si>
  <si>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</si>
  <si>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</si>
  <si>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</si>
  <si>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</si>
  <si>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</si>
  <si>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</si>
  <si>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</si>
  <si>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</si>
  <si>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</si>
  <si>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</si>
  <si>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</si>
  <si>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</si>
  <si>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</si>
  <si>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</si>
  <si>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</si>
  <si>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</si>
  <si>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</si>
  <si>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</si>
  <si>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</si>
  <si>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</si>
  <si>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</si>
  <si>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</si>
  <si>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</si>
  <si>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</si>
  <si>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</si>
  <si>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</si>
  <si>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</si>
  <si>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</si>
  <si>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</si>
  <si>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</si>
  <si>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</si>
  <si>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</si>
  <si>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</si>
  <si>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</si>
  <si>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</si>
  <si>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</si>
  <si>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</si>
  <si>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</si>
  <si>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</si>
  <si>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</si>
  <si>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</si>
  <si>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</si>
  <si>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</si>
  <si>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</si>
  <si>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</si>
  <si>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</si>
  <si>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</si>
  <si>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</si>
  <si>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</si>
  <si>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</si>
  <si>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</si>
  <si>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</si>
  <si>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</si>
  <si>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</si>
  <si>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</si>
  <si>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</si>
  <si>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</si>
  <si>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</si>
  <si>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</si>
  <si>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</si>
  <si>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</si>
  <si>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</si>
  <si>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</si>
  <si>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</si>
  <si>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</si>
  <si>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</si>
  <si>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</si>
  <si>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</si>
  <si>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</si>
  <si>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</si>
  <si>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</si>
  <si>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</si>
  <si>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</si>
  <si>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</si>
  <si>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</si>
  <si>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</si>
  <si>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</si>
  <si>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</si>
  <si>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</si>
  <si>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</si>
  <si>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</si>
  <si>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</si>
  <si>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</si>
  <si>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</si>
  <si>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</si>
  <si>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</si>
  <si>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</si>
  <si>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</si>
  <si>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</si>
  <si>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</si>
  <si>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</si>
  <si>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</si>
  <si>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</si>
  <si>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</si>
  <si>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</si>
  <si>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</si>
  <si>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</si>
  <si>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</si>
  <si>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</si>
  <si>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</si>
  <si>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</si>
  <si>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</si>
  <si>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</si>
  <si>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</si>
  <si>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</si>
  <si>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</si>
  <si>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</si>
  <si>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</si>
  <si>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</si>
  <si>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</si>
  <si>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</si>
  <si>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</si>
  <si>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</si>
  <si>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</si>
  <si>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</si>
  <si>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</si>
  <si>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</si>
  <si>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</si>
  <si>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</si>
  <si>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</si>
  <si>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</si>
  <si>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</si>
  <si>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</si>
  <si>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</si>
  <si>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</si>
  <si>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</si>
  <si>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</si>
  <si>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</si>
  <si>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</si>
  <si>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</si>
  <si>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</si>
  <si>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</si>
  <si>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</si>
  <si>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</si>
  <si>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</si>
  <si>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</si>
  <si>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</si>
  <si>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</si>
  <si>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</si>
  <si>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</si>
  <si>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</si>
  <si>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</si>
  <si>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</si>
  <si>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</si>
  <si>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</si>
  <si>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</si>
  <si>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</si>
  <si>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</si>
  <si>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</si>
  <si>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</si>
  <si>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</si>
  <si>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</si>
  <si>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</si>
  <si>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</si>
  <si>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</si>
  <si>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</si>
  <si>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</si>
  <si>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</si>
  <si>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</si>
  <si>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</si>
  <si>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</si>
  <si>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</si>
  <si>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</si>
  <si>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</si>
  <si>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</si>
  <si>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</si>
  <si>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</si>
  <si>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</si>
  <si>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</si>
  <si>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</si>
  <si>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</si>
  <si>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</si>
  <si>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</si>
  <si>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</si>
  <si>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</si>
  <si>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</si>
  <si>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</si>
  <si>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</si>
  <si>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</si>
  <si>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</si>
  <si>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</si>
  <si>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</si>
  <si>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</si>
  <si>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</si>
  <si>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</si>
  <si>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</si>
  <si>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</si>
  <si>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</si>
  <si>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</si>
  <si>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</si>
  <si>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</si>
  <si>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</si>
  <si>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</si>
  <si>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</si>
  <si>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</si>
  <si>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</si>
  <si>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</si>
  <si>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</si>
  <si>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</si>
  <si>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</si>
  <si>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</si>
  <si>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</si>
  <si>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</si>
  <si>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</si>
  <si>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</si>
  <si>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</si>
  <si>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</si>
  <si>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</si>
  <si>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</si>
  <si>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</si>
  <si>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</si>
  <si>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</si>
  <si>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</si>
  <si>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</si>
  <si>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</si>
  <si>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</si>
  <si>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</si>
  <si>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</si>
  <si>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</si>
  <si>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</si>
  <si>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</si>
  <si>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</si>
  <si>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</si>
  <si>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</si>
  <si>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</si>
  <si>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</si>
  <si>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</si>
  <si>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</si>
  <si>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</si>
  <si>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</si>
  <si>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</si>
  <si>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</si>
  <si>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</si>
  <si>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</si>
  <si>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</si>
  <si>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</si>
  <si>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</si>
  <si>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</si>
  <si>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</si>
  <si>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</si>
  <si>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</si>
  <si>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</si>
  <si>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</si>
  <si>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</si>
  <si>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</si>
  <si>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</si>
  <si>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</si>
  <si>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</si>
  <si>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</si>
  <si>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</si>
  <si>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</si>
  <si>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</si>
  <si>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</si>
  <si>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</si>
  <si>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</si>
  <si>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</si>
  <si>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</si>
  <si>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</si>
  <si>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</si>
  <si>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</si>
  <si>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</si>
  <si>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</si>
  <si>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</si>
  <si>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</si>
  <si>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</si>
  <si>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</si>
  <si>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</si>
  <si>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</si>
  <si>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</si>
  <si>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</si>
  <si>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</si>
  <si>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</si>
  <si>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</si>
  <si>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</si>
  <si>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</si>
  <si>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</si>
  <si>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</si>
  <si>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</si>
  <si>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</si>
  <si>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</si>
  <si>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</si>
  <si>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</si>
  <si>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</si>
  <si>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</si>
  <si>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</si>
  <si>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</si>
  <si>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</si>
  <si>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</si>
  <si>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</si>
  <si>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</si>
  <si>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</si>
  <si>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</si>
  <si>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</si>
  <si>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</si>
  <si>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</si>
  <si>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</si>
  <si>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</si>
  <si>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</si>
  <si>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</si>
  <si>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</si>
  <si>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</si>
  <si>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</si>
  <si>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</si>
  <si>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</si>
  <si>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</si>
  <si>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</si>
  <si>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</si>
  <si>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</si>
  <si>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</si>
  <si>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</si>
  <si>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</si>
  <si>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</si>
  <si>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</si>
  <si>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</si>
  <si>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</si>
  <si>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</si>
  <si>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</si>
  <si>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</si>
  <si>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</si>
  <si>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</si>
  <si>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</si>
  <si>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</si>
  <si>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</si>
  <si>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</si>
  <si>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</si>
  <si>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</si>
  <si>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</si>
  <si>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</si>
  <si>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</si>
  <si>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</si>
  <si>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</si>
  <si>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</si>
  <si>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</si>
  <si>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</si>
  <si>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</si>
  <si>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</si>
  <si>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</si>
  <si>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</si>
  <si>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</si>
  <si>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</si>
  <si>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</si>
  <si>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</si>
  <si>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</si>
  <si>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</si>
  <si>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</si>
  <si>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</si>
  <si>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</si>
  <si>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</si>
  <si>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</si>
  <si>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</si>
  <si>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</si>
  <si>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</si>
  <si>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</si>
  <si>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</si>
  <si>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</si>
  <si>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</si>
  <si>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</si>
  <si>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</si>
  <si>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</si>
  <si>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</si>
  <si>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</si>
  <si>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</si>
  <si>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</si>
  <si>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</si>
  <si>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</si>
  <si>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</si>
  <si>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</si>
  <si>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</si>
  <si>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</si>
  <si>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</si>
  <si>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</si>
  <si>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</si>
  <si>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</si>
  <si>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</si>
  <si>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</si>
  <si>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</si>
  <si>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</si>
  <si>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</si>
  <si>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</si>
  <si>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</si>
  <si>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</si>
  <si>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</si>
  <si>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</si>
  <si>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</si>
  <si>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</si>
  <si>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</si>
  <si>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</si>
  <si>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</si>
  <si>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</si>
  <si>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</si>
  <si>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</si>
  <si>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</si>
  <si>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</si>
  <si>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</si>
  <si>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</si>
  <si>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</si>
  <si>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</si>
  <si>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</si>
  <si>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</si>
  <si>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</si>
  <si>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</si>
  <si>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</si>
  <si>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</si>
  <si>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</si>
  <si>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</si>
  <si>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</si>
  <si>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</si>
  <si>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</si>
  <si>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</si>
  <si>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</si>
  <si>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</si>
  <si>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</si>
  <si>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</si>
  <si>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</si>
  <si>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</si>
  <si>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</si>
  <si>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</si>
  <si>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</si>
  <si>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</si>
  <si>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</si>
  <si>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</si>
  <si>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</si>
  <si>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</si>
  <si>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</si>
  <si>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</si>
  <si>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</si>
  <si>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</si>
  <si>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</si>
  <si>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</si>
  <si>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</si>
  <si>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</si>
  <si>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</si>
  <si>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</si>
  <si>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</si>
  <si>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</si>
  <si>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</si>
  <si>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</si>
  <si>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</si>
  <si>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</si>
  <si>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</si>
  <si>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</si>
  <si>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</si>
  <si>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</si>
  <si>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</si>
  <si>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</si>
  <si>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</si>
  <si>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</si>
  <si>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</si>
  <si>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</si>
  <si>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</si>
  <si>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</si>
  <si>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</si>
  <si>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</si>
  <si>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</si>
  <si>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</si>
  <si>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</si>
  <si>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</si>
  <si>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</si>
  <si>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</si>
  <si>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</si>
  <si>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</si>
  <si>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</si>
  <si>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</si>
  <si>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</si>
  <si>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</si>
  <si>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</si>
  <si>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</si>
  <si>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</si>
  <si>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</si>
  <si>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</si>
  <si>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</si>
  <si>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</si>
  <si>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</si>
  <si>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</si>
  <si>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</si>
  <si>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</si>
  <si>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</si>
  <si>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</si>
  <si>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</si>
  <si>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</si>
  <si>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</si>
  <si>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</si>
  <si>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</si>
  <si>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</si>
  <si>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</si>
  <si>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</si>
  <si>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</si>
  <si>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</si>
  <si>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</si>
  <si>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</si>
  <si>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</si>
  <si>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</si>
  <si>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</si>
  <si>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</si>
  <si>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</si>
  <si>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</si>
  <si>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</si>
  <si>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</si>
  <si>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</si>
  <si>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</si>
  <si>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</si>
  <si>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</si>
  <si>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</si>
  <si>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</si>
  <si>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</si>
  <si>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</si>
  <si>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</si>
  <si>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</si>
  <si>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</si>
  <si>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</si>
  <si>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</si>
  <si>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</si>
  <si>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</si>
  <si>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</si>
  <si>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</si>
  <si>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</si>
  <si>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</si>
  <si>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</si>
  <si>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</si>
  <si>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</si>
  <si>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</si>
  <si>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</si>
  <si>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</si>
  <si>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</si>
  <si>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</si>
  <si>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</si>
  <si>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</si>
  <si>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</si>
  <si>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</si>
  <si>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</si>
  <si>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</si>
  <si>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</si>
  <si>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</si>
  <si>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</si>
  <si>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</si>
  <si>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</si>
  <si>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</si>
  <si>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</si>
  <si>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</si>
  <si>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</si>
  <si>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</si>
  <si>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</si>
  <si>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</si>
  <si>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</si>
  <si>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</si>
  <si>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</si>
  <si>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</si>
  <si>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</si>
  <si>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</si>
  <si>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</si>
  <si>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</si>
  <si>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</si>
  <si>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</si>
  <si>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</si>
  <si>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</si>
  <si>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</si>
  <si>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</si>
  <si>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</si>
  <si>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</si>
  <si>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</si>
  <si>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</si>
  <si>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</si>
  <si>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</si>
  <si>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</si>
  <si>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</si>
  <si>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</si>
  <si>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</si>
  <si>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</si>
  <si>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</si>
  <si>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</si>
  <si>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</si>
  <si>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</si>
  <si>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</si>
  <si>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</si>
  <si>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</si>
  <si>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</si>
  <si>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</si>
  <si>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</si>
  <si>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</si>
  <si>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</si>
  <si>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</si>
  <si>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</si>
  <si>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</si>
  <si>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</si>
  <si>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</si>
  <si>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</si>
  <si>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</si>
  <si>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</si>
  <si>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</si>
  <si>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</si>
  <si>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</si>
  <si>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</si>
  <si>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</si>
  <si>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</si>
  <si>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</si>
  <si>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</si>
  <si>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</si>
  <si>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</si>
  <si>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</si>
  <si>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</si>
  <si>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</si>
  <si>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</si>
  <si>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</si>
  <si>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</si>
  <si>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</si>
  <si>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</si>
  <si>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</si>
  <si>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</si>
  <si>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</si>
  <si>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</si>
  <si>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</si>
  <si>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</si>
  <si>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</si>
  <si>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</si>
  <si>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</si>
  <si>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</si>
  <si>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</si>
  <si>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</si>
  <si>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</si>
  <si>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</si>
  <si>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</si>
  <si>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</si>
  <si>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</si>
  <si>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</si>
  <si>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</si>
  <si>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</si>
  <si>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</si>
  <si>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</si>
  <si>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</si>
  <si>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</si>
  <si>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</si>
  <si>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</si>
  <si>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</si>
  <si>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</si>
  <si>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</si>
  <si>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</si>
  <si>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</si>
  <si>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</si>
  <si>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</si>
  <si>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</si>
  <si>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</si>
  <si>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</si>
  <si>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</si>
  <si>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</si>
  <si>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</si>
  <si>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</si>
  <si>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</si>
  <si>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</si>
  <si>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</si>
  <si>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</si>
  <si>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</si>
  <si>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</si>
  <si>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</si>
  <si>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</si>
  <si>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</si>
  <si>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</si>
  <si>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</si>
  <si>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</si>
  <si>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</si>
  <si>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</si>
  <si>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</si>
  <si>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</si>
  <si>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</si>
  <si>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</si>
  <si>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</si>
  <si>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</si>
  <si>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</si>
  <si>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</si>
  <si>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</si>
  <si>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</si>
  <si>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</si>
  <si>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</si>
  <si>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</si>
  <si>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</si>
  <si>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</si>
  <si>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</si>
  <si>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</si>
  <si>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</si>
  <si>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</si>
  <si>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</si>
  <si>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</si>
  <si>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</si>
  <si>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</si>
  <si>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</si>
  <si>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</si>
  <si>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</si>
  <si>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</si>
  <si>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</si>
  <si>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</si>
  <si>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</si>
  <si>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</si>
  <si>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</si>
  <si>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</si>
  <si>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</si>
  <si>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</si>
  <si>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</si>
  <si>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</si>
  <si>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</si>
  <si>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</si>
  <si>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</si>
  <si>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</si>
  <si>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</si>
  <si>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</si>
  <si>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</si>
  <si>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</si>
  <si>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</si>
  <si>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</si>
  <si>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</si>
  <si>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</si>
  <si>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</si>
  <si>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</si>
  <si>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</si>
  <si>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</si>
  <si>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</si>
  <si>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</si>
  <si>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</si>
  <si>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</si>
  <si>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</si>
  <si>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</si>
  <si>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</si>
  <si>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</si>
  <si>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</si>
  <si>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</si>
  <si>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</si>
  <si>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</si>
  <si>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</si>
  <si>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</si>
  <si>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</si>
  <si>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</si>
  <si>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</si>
  <si>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</si>
  <si>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</si>
  <si>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</si>
  <si>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</si>
  <si>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</si>
  <si>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</si>
  <si>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</si>
  <si>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</si>
  <si>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</si>
  <si>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</si>
  <si>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</si>
  <si>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</si>
  <si>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</si>
  <si>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</si>
  <si>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</si>
  <si>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</si>
  <si>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</si>
  <si>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</si>
  <si>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</si>
  <si>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</si>
  <si>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</si>
  <si>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</si>
  <si>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</si>
  <si>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</si>
  <si>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</si>
  <si>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</si>
  <si>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</si>
  <si>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</si>
  <si>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</si>
  <si>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</si>
  <si>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</si>
  <si>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</si>
  <si>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</si>
  <si>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</si>
  <si>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</si>
  <si>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</si>
  <si>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</si>
  <si>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</si>
  <si>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</si>
  <si>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</si>
  <si>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</si>
  <si>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</si>
  <si>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</si>
  <si>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</si>
  <si>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</si>
  <si>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</si>
  <si>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</si>
  <si>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</si>
  <si>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</si>
  <si>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</si>
  <si>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</si>
  <si>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</si>
  <si>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</si>
  <si>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</si>
  <si>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</si>
  <si>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</si>
  <si>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</si>
  <si>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</si>
  <si>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</si>
  <si>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</si>
  <si>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</si>
  <si>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</si>
  <si>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</si>
  <si>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</si>
  <si>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</si>
  <si>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</si>
  <si>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</si>
  <si>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</si>
  <si>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</si>
  <si>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</si>
  <si>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</si>
  <si>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</si>
  <si>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</si>
  <si>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</si>
  <si>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</si>
  <si>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</si>
  <si>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</si>
  <si>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</si>
  <si>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</si>
  <si>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</si>
  <si>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</si>
  <si>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</si>
  <si>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</si>
  <si>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</si>
  <si>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</si>
  <si>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</si>
  <si>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</si>
  <si>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</si>
  <si>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</si>
  <si>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</si>
  <si>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</si>
  <si>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</si>
  <si>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</si>
  <si>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</si>
  <si>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</si>
  <si>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</si>
  <si>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</si>
  <si>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</si>
  <si>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</si>
  <si>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</si>
  <si>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</si>
  <si>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</si>
  <si>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</si>
  <si>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</si>
  <si>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</si>
  <si>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</si>
  <si>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</si>
  <si>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</si>
  <si>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</si>
  <si>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</si>
  <si>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</si>
  <si>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</si>
  <si>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</si>
  <si>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</si>
  <si>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</si>
  <si>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</si>
  <si>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</si>
  <si>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</si>
  <si>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</si>
  <si>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</si>
  <si>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</si>
  <si>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</si>
  <si>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</si>
  <si>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</si>
  <si>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</si>
  <si>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</si>
  <si>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</si>
  <si>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</si>
  <si>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</si>
  <si>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</si>
  <si>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</si>
  <si>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</si>
  <si>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</si>
  <si>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</si>
  <si>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</si>
  <si>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</si>
  <si>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</si>
  <si>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</si>
  <si>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</si>
  <si>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</si>
  <si>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</si>
  <si>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</si>
  <si>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</si>
  <si>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</si>
  <si>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</si>
  <si>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</si>
  <si>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</si>
  <si>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</si>
  <si>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</si>
  <si>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</si>
  <si>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</si>
  <si>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</si>
  <si>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</si>
  <si>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</si>
  <si>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</si>
  <si>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</si>
  <si>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</si>
  <si>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</si>
  <si>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</si>
  <si>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</si>
  <si>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</si>
  <si>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</si>
  <si>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</si>
  <si>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</si>
  <si>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</si>
  <si>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</si>
  <si>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</si>
  <si>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</si>
  <si>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</si>
  <si>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</si>
  <si>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</si>
  <si>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</si>
  <si>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</si>
  <si>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</si>
  <si>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</si>
  <si>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</si>
  <si>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</si>
  <si>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</si>
  <si>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</si>
  <si>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</si>
  <si>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</si>
  <si>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</si>
  <si>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</si>
  <si>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</si>
  <si>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</si>
  <si>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</si>
  <si>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</si>
  <si>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</si>
  <si>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</si>
  <si>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</si>
  <si>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</si>
  <si>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</si>
  <si>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</si>
  <si>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</si>
  <si>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</si>
  <si>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</si>
  <si>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</si>
  <si>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</si>
  <si>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</si>
  <si>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</si>
  <si>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</si>
  <si>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</si>
  <si>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</si>
  <si>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</si>
  <si>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</si>
  <si>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</si>
  <si>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</si>
  <si>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</si>
  <si>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</si>
  <si>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</si>
  <si>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</si>
  <si>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</si>
  <si>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</si>
  <si>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</si>
  <si>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</si>
  <si>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</si>
  <si>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</si>
  <si>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</si>
  <si>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</si>
  <si>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</si>
  <si>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</si>
  <si>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</si>
  <si>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</si>
  <si>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</si>
  <si>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</si>
  <si>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</si>
  <si>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</si>
  <si>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</si>
  <si>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</si>
  <si>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</si>
  <si>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</si>
  <si>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</si>
  <si>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</si>
  <si>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</si>
  <si>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</si>
  <si>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</si>
  <si>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</si>
  <si>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</si>
  <si>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</si>
  <si>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</si>
  <si>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</si>
  <si>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</si>
  <si>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</si>
  <si>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</si>
  <si>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</si>
  <si>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</si>
  <si>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</si>
  <si>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</si>
  <si>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</si>
  <si>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</si>
  <si>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</si>
  <si>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</si>
  <si>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</si>
  <si>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</si>
  <si>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</si>
  <si>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</si>
  <si>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</si>
  <si>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</si>
  <si>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</si>
  <si>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</si>
  <si>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</si>
  <si>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</si>
  <si>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</si>
  <si>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</si>
  <si>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</si>
  <si>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</si>
  <si>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</si>
  <si>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</si>
  <si>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</si>
  <si>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</si>
  <si>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</si>
  <si>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</si>
  <si>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</si>
  <si>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</si>
  <si>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</si>
  <si>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</si>
  <si>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</si>
  <si>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</si>
  <si>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</si>
  <si>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</si>
  <si>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</si>
  <si>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</si>
  <si>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</si>
  <si>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</si>
  <si>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</si>
  <si>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</si>
  <si>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</si>
  <si>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</si>
  <si>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</si>
  <si>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</si>
  <si>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</si>
  <si>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</si>
  <si>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</si>
  <si>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</si>
  <si>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</si>
  <si>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</si>
  <si>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</si>
  <si>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</si>
  <si>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</si>
  <si>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</si>
  <si>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</si>
  <si>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</si>
  <si>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</si>
  <si>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</si>
  <si>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</si>
  <si>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</si>
  <si>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</si>
  <si>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</si>
  <si>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</si>
  <si>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</si>
  <si>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</si>
  <si>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</si>
  <si>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</si>
  <si>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</si>
  <si>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</si>
  <si>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</si>
  <si>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</si>
  <si>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</si>
  <si>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</si>
  <si>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</si>
  <si>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</si>
  <si>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</si>
  <si>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</si>
  <si>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</si>
  <si>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</si>
  <si>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</si>
  <si>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</si>
  <si>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</si>
  <si>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</si>
  <si>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</si>
  <si>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</si>
  <si>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</si>
  <si>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</si>
  <si>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</si>
  <si>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</si>
  <si>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</si>
  <si>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</si>
  <si>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</si>
  <si>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</si>
  <si>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</si>
  <si>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</si>
  <si>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</si>
  <si>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</si>
  <si>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</si>
  <si>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</si>
  <si>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</si>
  <si>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</si>
  <si>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</si>
  <si>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</si>
  <si>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</si>
  <si>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</si>
  <si>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</si>
  <si>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</si>
  <si>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</si>
  <si>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</si>
  <si>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</si>
  <si>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</si>
  <si>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</si>
  <si>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</si>
  <si>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</si>
  <si>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</si>
  <si>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</si>
  <si>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</si>
  <si>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</si>
  <si>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</si>
  <si>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</si>
  <si>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</si>
  <si>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</si>
  <si>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</si>
  <si>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</si>
  <si>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</si>
  <si>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</si>
  <si>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</si>
  <si>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</si>
  <si>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</si>
  <si>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</si>
  <si>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</si>
  <si>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</si>
  <si>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</si>
  <si>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</si>
  <si>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</si>
  <si>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</si>
  <si>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</si>
  <si>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</si>
  <si>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</si>
  <si>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</si>
  <si>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</si>
  <si>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</si>
  <si>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</si>
  <si>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</si>
  <si>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</si>
  <si>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</si>
  <si>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</si>
  <si>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</si>
  <si>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</si>
  <si>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</si>
  <si>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</si>
  <si>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</si>
  <si>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</si>
  <si>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</si>
  <si>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</si>
  <si>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</si>
  <si>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</si>
  <si>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</si>
  <si>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</si>
  <si>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</si>
  <si>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</si>
  <si>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</si>
  <si>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</si>
  <si>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</si>
  <si>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</si>
  <si>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</si>
  <si>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</si>
  <si>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</si>
  <si>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</si>
  <si>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</si>
  <si>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</si>
  <si>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</si>
  <si>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</si>
  <si>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</si>
  <si>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</si>
  <si>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</si>
  <si>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</si>
  <si>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</si>
  <si>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</si>
  <si>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</si>
  <si>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</si>
  <si>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</si>
  <si>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</si>
  <si>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</si>
  <si>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</si>
  <si>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</si>
  <si>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</si>
  <si>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</si>
  <si>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</si>
  <si>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</si>
  <si>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</si>
  <si>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</si>
  <si>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</si>
  <si>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</si>
  <si>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</si>
  <si>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</si>
  <si>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</si>
  <si>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</si>
  <si>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</si>
  <si>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</si>
  <si>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</si>
  <si>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</si>
  <si>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</si>
  <si>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</si>
  <si>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</si>
  <si>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</si>
  <si>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</si>
  <si>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</si>
  <si>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</si>
  <si>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</si>
  <si>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</si>
  <si>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</si>
  <si>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</si>
  <si>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</si>
  <si>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</si>
  <si>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</si>
  <si>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</si>
  <si>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</si>
  <si>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</si>
  <si>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</si>
  <si>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</si>
  <si>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</si>
  <si>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</si>
  <si>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</si>
  <si>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</si>
  <si>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</si>
  <si>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</si>
  <si>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</si>
  <si>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</si>
  <si>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</si>
  <si>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</si>
  <si>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</si>
  <si>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</si>
  <si>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</si>
  <si>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</si>
  <si>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</si>
  <si>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</si>
  <si>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</si>
  <si>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</si>
  <si>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</si>
  <si>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</si>
  <si>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</si>
  <si>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</si>
  <si>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</si>
  <si>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</si>
  <si>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</si>
  <si>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</si>
  <si>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</si>
  <si>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</si>
  <si>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</si>
  <si>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</si>
  <si>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</si>
  <si>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</si>
  <si>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</si>
  <si>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</si>
  <si>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</si>
  <si>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</si>
  <si>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</si>
  <si>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</si>
  <si>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</si>
  <si>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</si>
  <si>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</si>
  <si>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</si>
  <si>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</si>
  <si>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</si>
  <si>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</si>
  <si>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</si>
  <si>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</si>
  <si>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</si>
  <si>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</si>
  <si>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</si>
  <si>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</si>
  <si>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</si>
  <si>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</si>
  <si>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</si>
  <si>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</si>
  <si>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</si>
  <si>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</si>
  <si>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</si>
  <si>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</si>
  <si>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</si>
  <si>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</si>
  <si>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</si>
  <si>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</si>
  <si>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</si>
  <si>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</si>
  <si>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</si>
  <si>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</si>
  <si>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</si>
  <si>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</si>
  <si>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</si>
  <si>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</si>
  <si>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</si>
  <si>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</si>
  <si>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</si>
  <si>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</si>
  <si>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</si>
  <si>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</si>
  <si>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</si>
  <si>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</si>
  <si>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</si>
  <si>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</si>
  <si>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</si>
  <si>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</si>
  <si>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</si>
  <si>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</si>
  <si>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</si>
  <si>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</si>
  <si>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</si>
  <si>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</si>
  <si>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</si>
  <si>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</si>
  <si>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</si>
  <si>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</si>
  <si>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</si>
  <si>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</si>
  <si>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</si>
  <si>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</si>
  <si>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</si>
  <si>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</si>
  <si>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</si>
  <si>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</si>
  <si>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</si>
  <si>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</si>
  <si>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</si>
  <si>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</si>
  <si>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</si>
  <si>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</si>
  <si>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</si>
  <si>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</si>
  <si>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</si>
  <si>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</si>
  <si>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</si>
  <si>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</si>
  <si>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</si>
  <si>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</si>
  <si>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</si>
  <si>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</si>
  <si>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</si>
  <si>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</si>
  <si>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</si>
  <si>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</si>
  <si>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</si>
  <si>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</si>
  <si>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</si>
  <si>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</si>
  <si>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</si>
  <si>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</si>
  <si>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</si>
  <si>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</si>
  <si>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</si>
  <si>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</si>
  <si>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</si>
  <si>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</si>
  <si>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</si>
  <si>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</si>
  <si>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</si>
  <si>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</si>
  <si>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</si>
  <si>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</si>
  <si>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</si>
  <si>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</si>
  <si>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</si>
  <si>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</si>
  <si>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</si>
  <si>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</si>
  <si>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</si>
  <si>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</si>
  <si>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</si>
  <si>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</si>
  <si>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</si>
  <si>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</si>
  <si>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</si>
  <si>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</si>
  <si>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</si>
  <si>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</si>
  <si>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</si>
  <si>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</si>
  <si>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</si>
  <si>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</si>
  <si>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</si>
  <si>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</si>
  <si>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</si>
  <si>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</si>
  <si>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</si>
  <si>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</si>
  <si>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</si>
  <si>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</si>
  <si>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</si>
  <si>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</si>
  <si>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</si>
  <si>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</si>
  <si>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</si>
  <si>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</si>
  <si>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</si>
  <si>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</si>
  <si>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</si>
  <si>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</si>
  <si>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</si>
  <si>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</si>
  <si>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</si>
  <si>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</si>
  <si>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</si>
  <si>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</si>
  <si>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</si>
  <si>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</si>
  <si>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</si>
  <si>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</si>
  <si>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</si>
  <si>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</si>
  <si>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</si>
  <si>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</si>
  <si>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</si>
  <si>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</si>
  <si>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</si>
  <si>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</si>
  <si>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</si>
  <si>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</si>
  <si>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</si>
  <si>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</si>
  <si>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</si>
  <si>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</si>
  <si>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</si>
  <si>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</si>
  <si>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</si>
  <si>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</si>
  <si>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</si>
  <si>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</si>
  <si>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</si>
  <si>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</si>
  <si>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</si>
  <si>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</si>
  <si>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</si>
  <si>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</si>
  <si>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</si>
  <si>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</si>
  <si>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</si>
  <si>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</si>
  <si>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</si>
  <si>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</si>
  <si>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</si>
  <si>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</si>
  <si>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</si>
  <si>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</si>
  <si>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</si>
  <si>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</si>
  <si>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</si>
  <si>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</si>
  <si>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</si>
  <si>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</si>
  <si>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</si>
  <si>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</si>
  <si>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</si>
  <si>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</si>
  <si>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</si>
  <si>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</si>
  <si>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</si>
  <si>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</si>
  <si>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</si>
  <si>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</si>
  <si>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</si>
  <si>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</si>
  <si>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</si>
  <si>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</si>
  <si>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</si>
  <si>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</si>
  <si>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</si>
  <si>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</si>
  <si>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</si>
  <si>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</si>
  <si>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</si>
  <si>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</si>
  <si>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</si>
  <si>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</si>
  <si>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</si>
  <si>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</si>
  <si>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</si>
  <si>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</si>
  <si>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</si>
  <si>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</si>
  <si>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</si>
  <si>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</si>
  <si>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</si>
  <si>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</si>
  <si>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</si>
  <si>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</si>
  <si>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</si>
  <si>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</si>
  <si>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</si>
  <si>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</si>
  <si>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</si>
  <si>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</si>
  <si>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</si>
  <si>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</si>
  <si>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</si>
  <si>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</si>
  <si>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</si>
  <si>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</si>
  <si>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</si>
  <si>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</si>
  <si>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</si>
  <si>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</si>
  <si>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</si>
  <si>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</si>
  <si>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</si>
  <si>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</si>
  <si>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</si>
  <si>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</si>
  <si>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</si>
  <si>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</si>
  <si>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</si>
  <si>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</si>
  <si>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</si>
  <si>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</si>
  <si>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</si>
  <si>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</si>
  <si>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</si>
  <si>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</si>
  <si>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</si>
  <si>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</si>
  <si>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</si>
  <si>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</si>
  <si>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</si>
  <si>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</si>
  <si>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</si>
  <si>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</si>
  <si>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</si>
  <si>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</si>
  <si>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</si>
  <si>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</si>
  <si>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</si>
  <si>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</si>
  <si>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</si>
  <si>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</si>
  <si>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</si>
  <si>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</si>
  <si>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</si>
  <si>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</si>
  <si>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</si>
  <si>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</si>
  <si>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</si>
  <si>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</si>
  <si>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</si>
  <si>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</si>
  <si>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</si>
  <si>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</si>
  <si>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</si>
  <si>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</si>
  <si>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</si>
  <si>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</si>
  <si>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</si>
  <si>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</si>
  <si>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</si>
  <si>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</si>
  <si>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</si>
  <si>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</si>
  <si>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</si>
  <si>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</si>
  <si>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</si>
  <si>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</si>
  <si>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</si>
  <si>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</si>
  <si>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</si>
  <si>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</si>
  <si>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</si>
  <si>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</si>
  <si>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</si>
  <si>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</si>
  <si>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</si>
  <si>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</si>
  <si>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</si>
  <si>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</si>
  <si>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</si>
  <si>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</si>
  <si>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</si>
  <si>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</si>
  <si>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</si>
  <si>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</si>
  <si>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</si>
  <si>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</si>
  <si>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</si>
  <si>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</si>
  <si>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</si>
  <si>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</si>
  <si>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</si>
  <si>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</si>
  <si>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</si>
  <si>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</si>
  <si>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</si>
  <si>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</si>
  <si>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</si>
  <si>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</si>
  <si>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</si>
  <si>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</si>
  <si>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</si>
  <si>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</si>
  <si>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</si>
  <si>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</si>
  <si>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</si>
  <si>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</si>
  <si>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</si>
  <si>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</si>
  <si>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</si>
  <si>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</si>
  <si>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</si>
  <si>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</si>
  <si>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</si>
  <si>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</si>
  <si>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</si>
  <si>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</si>
  <si>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</si>
  <si>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</si>
  <si>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</si>
  <si>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</si>
  <si>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</si>
  <si>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</si>
  <si>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</si>
  <si>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</si>
  <si>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</si>
  <si>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</si>
  <si>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</si>
  <si>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</si>
  <si>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</si>
  <si>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</si>
  <si>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</si>
  <si>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</si>
  <si>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</si>
  <si>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</si>
  <si>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</si>
  <si>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</si>
  <si>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</si>
  <si>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</si>
  <si>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</si>
  <si>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</si>
  <si>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</si>
  <si>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</si>
  <si>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</si>
  <si>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</si>
  <si>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</si>
  <si>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</si>
  <si>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</si>
  <si>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</si>
  <si>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</si>
  <si>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</si>
  <si>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</si>
  <si>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</si>
  <si>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</si>
  <si>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</si>
  <si>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</si>
  <si>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</si>
  <si>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</si>
  <si>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</si>
  <si>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</si>
  <si>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</si>
  <si>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</si>
  <si>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</si>
  <si>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</si>
  <si>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</si>
  <si>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</si>
  <si>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</si>
  <si>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</si>
  <si>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</si>
  <si>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</si>
  <si>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</si>
  <si>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</si>
  <si>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</si>
  <si>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</si>
  <si>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</si>
  <si>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</si>
  <si>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</si>
  <si>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</si>
  <si>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</si>
  <si>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</si>
  <si>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</si>
  <si>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</si>
  <si>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</si>
  <si>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</si>
  <si>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</si>
  <si>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</si>
  <si>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</si>
  <si>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</si>
  <si>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</si>
  <si>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</si>
  <si>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</si>
  <si>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</si>
  <si>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</si>
  <si>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</si>
  <si>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</si>
  <si>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</si>
  <si>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</si>
  <si>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</si>
  <si>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</si>
  <si>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</si>
  <si>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</si>
  <si>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</si>
  <si>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</si>
  <si>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</si>
  <si>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</si>
  <si>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</si>
  <si>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</si>
  <si>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</si>
  <si>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</si>
  <si>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</si>
  <si>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</si>
  <si>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</si>
  <si>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</si>
  <si>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</si>
  <si>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</si>
  <si>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</si>
  <si>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</si>
  <si>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</si>
  <si>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</si>
  <si>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</si>
  <si>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</si>
  <si>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</si>
  <si>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</si>
  <si>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</si>
  <si>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</si>
  <si>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</si>
  <si>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</si>
  <si>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</si>
  <si>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</si>
  <si>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</si>
  <si>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</si>
  <si>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</si>
  <si>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</si>
  <si>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</si>
  <si>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</si>
  <si>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</si>
  <si>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</si>
  <si>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</si>
  <si>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</si>
  <si>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</si>
  <si>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</si>
  <si>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</si>
  <si>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</si>
  <si>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</si>
  <si>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</si>
  <si>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</si>
  <si>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</si>
  <si>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</si>
  <si>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</si>
  <si>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</si>
  <si>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</si>
  <si>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</si>
  <si>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</si>
  <si>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</si>
  <si>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</si>
  <si>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</si>
  <si>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</si>
  <si>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</si>
  <si>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</si>
  <si>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</si>
  <si>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</si>
  <si>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</si>
  <si>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</si>
  <si>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</si>
  <si>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</si>
  <si>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</si>
  <si>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</si>
  <si>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</si>
  <si>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</si>
  <si>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</si>
  <si>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</si>
  <si>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</si>
  <si>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</si>
  <si>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</si>
  <si>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</si>
  <si>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</si>
  <si>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</si>
  <si>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</si>
  <si>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</si>
  <si>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</si>
  <si>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</si>
  <si>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</si>
  <si>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</si>
  <si>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</si>
  <si>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</si>
  <si>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</si>
  <si>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</si>
  <si>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</si>
  <si>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</si>
  <si>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</si>
  <si>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</si>
  <si>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</si>
  <si>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</si>
  <si>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</si>
  <si>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</si>
  <si>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</si>
  <si>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</si>
  <si>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</si>
  <si>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</si>
  <si>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</si>
  <si>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</si>
  <si>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</si>
  <si>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</si>
  <si>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</si>
  <si>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</si>
  <si>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</si>
  <si>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</si>
  <si>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</si>
  <si>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</si>
  <si>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</si>
  <si>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</si>
  <si>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</si>
  <si>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</si>
  <si>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</si>
  <si>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</si>
  <si>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</si>
  <si>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</si>
  <si>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</si>
  <si>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</si>
  <si>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</si>
  <si>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</si>
  <si>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</si>
  <si>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</si>
  <si>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</si>
  <si>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</si>
  <si>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</si>
  <si>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</si>
  <si>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</si>
  <si>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</si>
  <si>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</si>
  <si>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</si>
  <si>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</si>
  <si>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</si>
  <si>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</si>
  <si>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</si>
  <si>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</si>
  <si>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</si>
  <si>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</si>
  <si>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</si>
  <si>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</si>
  <si>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</si>
  <si>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</si>
  <si>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</si>
  <si>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</si>
  <si>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</si>
  <si>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</si>
  <si>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</si>
  <si>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</si>
  <si>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</si>
  <si>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</si>
  <si>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</si>
  <si>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</si>
  <si>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</si>
  <si>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</si>
  <si>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</si>
  <si>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</si>
  <si>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</si>
  <si>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</si>
  <si>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</si>
  <si>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</si>
  <si>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</si>
  <si>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</si>
  <si>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</si>
  <si>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</si>
  <si>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</si>
  <si>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</si>
  <si>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</si>
  <si>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</si>
  <si>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</si>
  <si>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</si>
  <si>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</si>
  <si>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</si>
  <si>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</si>
  <si>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</si>
  <si>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</si>
  <si>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</si>
  <si>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</si>
  <si>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</si>
  <si>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</si>
  <si>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</si>
  <si>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</si>
  <si>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</si>
  <si>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</si>
  <si>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</si>
  <si>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</si>
  <si>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</si>
  <si>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</si>
  <si>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</si>
  <si>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</si>
  <si>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</si>
  <si>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</si>
  <si>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</si>
  <si>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</si>
  <si>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</si>
  <si>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</si>
  <si>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</si>
  <si>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</si>
  <si>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</si>
  <si>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</si>
  <si>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</si>
  <si>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</si>
  <si>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</si>
  <si>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</si>
  <si>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</si>
  <si>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</si>
  <si>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</si>
  <si>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</si>
  <si>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</si>
  <si>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</si>
  <si>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</si>
  <si>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</si>
  <si>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</si>
  <si>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</si>
  <si>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</si>
  <si>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</si>
  <si>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</si>
  <si>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</si>
  <si>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</si>
  <si>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</si>
  <si>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</si>
  <si>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</si>
  <si>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</si>
  <si>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</si>
  <si>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</si>
  <si>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</si>
  <si>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</si>
  <si>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</si>
  <si>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</si>
  <si>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</si>
  <si>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</si>
  <si>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</si>
  <si>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</si>
  <si>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</si>
  <si>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</si>
  <si>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</si>
  <si>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</si>
  <si>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</si>
  <si>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</si>
  <si>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</si>
  <si>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</si>
  <si>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</si>
  <si>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</si>
  <si>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</si>
  <si>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</si>
  <si>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</si>
  <si>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</si>
  <si>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</si>
  <si>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</si>
  <si>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</si>
  <si>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</si>
  <si>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</si>
  <si>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</si>
  <si>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</si>
  <si>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</si>
  <si>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</si>
  <si>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</si>
  <si>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</si>
  <si>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</si>
  <si>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</si>
  <si>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</si>
  <si>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</si>
  <si>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</si>
  <si>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</si>
  <si>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</si>
  <si>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</si>
  <si>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</si>
  <si>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</si>
  <si>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</si>
  <si>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</si>
  <si>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</si>
  <si>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</si>
  <si>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</si>
  <si>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</si>
  <si>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</si>
  <si>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</si>
  <si>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</si>
  <si>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</si>
  <si>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</si>
  <si>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</si>
  <si>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</si>
  <si>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</si>
  <si>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</si>
  <si>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</si>
  <si>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</si>
  <si>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</si>
  <si>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</si>
  <si>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</si>
  <si>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</si>
  <si>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</si>
  <si>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</si>
  <si>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</si>
  <si>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</si>
  <si>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</si>
  <si>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</si>
  <si>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</si>
  <si>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</si>
  <si>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</si>
  <si>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</si>
  <si>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</si>
  <si>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</si>
  <si>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</si>
  <si>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</si>
  <si>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</si>
  <si>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</si>
  <si>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</si>
  <si>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</si>
  <si>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</si>
  <si>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</si>
  <si>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</si>
  <si>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</si>
  <si>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</si>
  <si>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</si>
  <si>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</si>
  <si>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</si>
  <si>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</si>
  <si>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</si>
  <si>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</si>
  <si>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</si>
  <si>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</si>
  <si>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</si>
  <si>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</si>
  <si>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</si>
  <si>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</si>
  <si>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</si>
  <si>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</si>
  <si>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</si>
  <si>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</si>
  <si>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</si>
  <si>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</si>
  <si>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</si>
  <si>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</si>
  <si>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</si>
  <si>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</si>
  <si>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</si>
  <si>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</si>
  <si>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</si>
  <si>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</si>
  <si>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</si>
  <si>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</si>
  <si>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</si>
  <si>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</si>
  <si>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</si>
  <si>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</si>
  <si>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</si>
  <si>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</si>
  <si>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</si>
  <si>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</si>
  <si>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</si>
  <si>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</si>
  <si>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</si>
  <si>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</si>
  <si>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</si>
  <si>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</si>
  <si>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</si>
  <si>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</si>
  <si>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</si>
  <si>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</si>
  <si>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</si>
  <si>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</si>
  <si>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</si>
  <si>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</si>
  <si>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</si>
  <si>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</si>
  <si>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</si>
  <si>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</si>
  <si>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</si>
  <si>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</si>
  <si>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</si>
  <si>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</si>
  <si>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</si>
  <si>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</si>
  <si>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</si>
  <si>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</si>
  <si>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</si>
  <si>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</si>
  <si>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</si>
  <si>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</si>
  <si>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</si>
  <si>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</si>
  <si>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</si>
  <si>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</si>
  <si>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</si>
  <si>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</si>
  <si>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</si>
  <si>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</si>
  <si>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</si>
  <si>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</si>
  <si>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</si>
  <si>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</si>
  <si>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</si>
  <si>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</si>
  <si>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</si>
  <si>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</si>
  <si>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</si>
  <si>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</si>
  <si>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</si>
  <si>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</si>
  <si>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</si>
  <si>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</si>
  <si>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</si>
  <si>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</si>
  <si>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</si>
  <si>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</si>
  <si>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</si>
  <si>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</si>
  <si>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</si>
  <si>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</si>
  <si>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</si>
  <si>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</si>
  <si>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</si>
  <si>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</si>
  <si>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</si>
  <si>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</si>
  <si>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</si>
  <si>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</si>
  <si>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</si>
  <si>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</si>
  <si>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</si>
  <si>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</si>
  <si>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</si>
  <si>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</si>
  <si>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</si>
  <si>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</si>
  <si>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</si>
  <si>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</si>
  <si>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</si>
  <si>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</si>
  <si>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</si>
  <si>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</si>
  <si>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</si>
  <si>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</si>
  <si>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</si>
  <si>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</si>
  <si>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</si>
  <si>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</si>
  <si>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</si>
  <si>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</si>
  <si>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</si>
  <si>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</si>
  <si>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</si>
  <si>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</si>
  <si>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</si>
  <si>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</si>
  <si>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</si>
  <si>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</si>
  <si>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</si>
  <si>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</si>
  <si>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</si>
  <si>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</si>
  <si>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</si>
  <si>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</si>
  <si>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</si>
  <si>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</si>
  <si>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</si>
  <si>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</si>
  <si>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</si>
  <si>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</si>
  <si>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</si>
  <si>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</si>
  <si>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</si>
  <si>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</si>
  <si>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</si>
  <si>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</si>
  <si>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</si>
  <si>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</si>
  <si>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</si>
  <si>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</si>
  <si>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</si>
  <si>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</si>
  <si>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</si>
  <si>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</si>
  <si>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</si>
  <si>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</si>
  <si>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</si>
  <si>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</si>
  <si>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</si>
  <si>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</si>
  <si>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</si>
  <si>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</si>
  <si>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</si>
  <si>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</si>
  <si>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</si>
  <si>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</si>
  <si>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</si>
  <si>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</si>
  <si>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</si>
  <si>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</si>
  <si>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</si>
  <si>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</si>
  <si>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</si>
  <si>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</si>
  <si>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</si>
  <si>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</si>
  <si>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</si>
  <si>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</si>
  <si>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</si>
  <si>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</si>
  <si>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</si>
  <si>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</si>
  <si>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</si>
  <si>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</si>
  <si>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</si>
  <si>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</si>
  <si>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</si>
  <si>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</si>
  <si>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</si>
  <si>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</si>
  <si>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</si>
  <si>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</si>
  <si>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</si>
  <si>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</si>
  <si>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</si>
  <si>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</si>
  <si>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</si>
  <si>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</si>
  <si>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</si>
  <si>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</si>
  <si>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</si>
  <si>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</si>
  <si>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</si>
  <si>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</si>
  <si>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</si>
  <si>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</si>
  <si>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</si>
  <si>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</si>
  <si>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</si>
  <si>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</si>
  <si>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</si>
  <si>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</si>
  <si>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</si>
  <si>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</si>
  <si>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</si>
  <si>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</si>
  <si>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</si>
  <si>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</si>
  <si>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</si>
  <si>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</si>
  <si>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</si>
  <si>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</si>
  <si>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</si>
  <si>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</si>
  <si>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</si>
  <si>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</si>
  <si>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</si>
  <si>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</si>
  <si>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</si>
  <si>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</si>
  <si>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</si>
  <si>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1675-2012</t>
  </si>
  <si>
    <t>ATENDER A LA PRIMERA INFANCIA EN EL MARCO DE LA ESTRATEGIA DE CERO A SIEMPRE,  DE CONFORMIDAD CON LAS DIRECTRICES, LINEAMIENTOS Y PARAMETROS ESTABLECIDOS POR EL ICBF, ASI COMO REGUALR LAS RELACIONES ENTRE LAS PARTES DERIVADAS DE LA ENTREGA DE APORTES DEL ICBF AL CONTRATISTA PARA QUE ESTE ASUMA  CON SU PERSONAL Y BAJO SU EXCLUSIVA RESPONSABILIDAD DICHA ATENCIÓN.</t>
  </si>
  <si>
    <t>FREDONIA, ITAGUI, LA ESTRELLA, LA PINTADA, SABANETA, VENECIA, AMAGA, ANGELOPOLIS, CALDAS, FREDONIA, HELICONIA, SANTA BARBARA, TITIRIBI, VENECIA</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</si>
  <si>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</si>
  <si>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</si>
  <si>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AMAGÁ, ANGELÓPOLIS, CALDAS,FREDONIA,HELICONIA, ITAGUI, LA ESTRELLA, LA PINTADA, MONTEBELLO, SABANETA SANTA BÁRBARA, TITIRIBÍ, VENECIA</t>
  </si>
  <si>
    <t>Gabriela Teresita Santos García</t>
  </si>
  <si>
    <t>2021-5-10000028</t>
  </si>
  <si>
    <t>955</t>
  </si>
  <si>
    <t>348</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</si>
  <si>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</si>
  <si>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AMAGA, ANGELOPOLIS, CALDAS,LA ESTRELLA, ENVIGADO Y TITIRIBI</t>
  </si>
  <si>
    <t>PRESTAR EL SERVICIO DE ATENCIÓN, EDUCACIÓN INIAL Y CUIDADO A NIÑOS Y NIÑAS MENORES DE 5 AÑOS, O HASTA SU INGRESO AL GRADO DE TRANSICIÓN. CON EL FIN DE PROMOVER EL DESARROLLO INTEGRAL DE LA PRIMERA INFANCIA CON CALIDAD, DE CONFORMIDAD CON LOS LINEAMIENTOS, EL MANUAL OPERATIVO Y LAS DIRECTRICES, PARÁMETROS Y ESTÁNDARES ESTABLECIDOS  POR EL ICBF, EN EL MARCO DE LA ESTRATEGIA DE ATENCIÓN INTEGARL "DE CERO A SIEMPRE".</t>
  </si>
  <si>
    <t>FREDONIA, AMAGÁ, ANGELÓPOLIS, CALDAS,FREDONIA,HELICONIA, ITAGUI, LA ESTRELLA, LA PINTADA, MONTEBELLO, SABANETA SANTA BÁRBARA, TITIRIBÍ, VENECIA</t>
  </si>
  <si>
    <t xml:space="preserve"> PRESTAR EL SERVICIO CENTROS DE DASARROLLO INFANTIL- CDI- DE CONFORMIDAD CON EL MANUAL OPERATIVO DE LA MODALIDAD INSTITUCIONAL Y LAS DIRECTRICES ESTABLECIDAS POR EL ICBF, EN ARMONIA CON LA POLITICA DE ESTADO PARA EL DESARROLLO INTEGRAL DE LA PRIMERA INFANCIA DE CERO A SIEMPRE. EN EL CENTRO ZONAL ABURRA SUR - ITAGUÍ.</t>
  </si>
  <si>
    <t>973-2014</t>
  </si>
  <si>
    <t>AMAGÁ, REDONIA,ITAGUI, LA ESTRELLA, LA PINTADA, SABANETA, VENECIA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</si>
</sst>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3" t="str">
        <f>HYPERLINK("#MI_Oferente_Singular!A114","CAPACIDAD RESIDUAL")</f>
        <v>CAPACIDAD RESIDUAL</v>
      </c>
      <c r="F8" s="244"/>
      <c r="G8" s="24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3" t="str">
        <f>HYPERLINK("#MI_Oferente_Singular!A162","TALENTO HUMANO")</f>
        <v>TALENTO HUMANO</v>
      </c>
      <c r="F9" s="244"/>
      <c r="G9" s="24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3" t="str">
        <f>HYPERLINK("#MI_Oferente_Singular!F162","INFRAESTRUCTURA")</f>
        <v>INFRAESTRUCTURA</v>
      </c>
      <c r="F10" s="244"/>
      <c r="G10" s="24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2726</v>
      </c>
      <c r="D15" s="35"/>
      <c r="E15" s="35"/>
      <c r="F15" s="5"/>
      <c r="G15" s="32" t="s">
        <v>1168</v>
      </c>
      <c r="H15" s="102" t="s">
        <v>36</v>
      </c>
      <c r="I15" s="32" t="s">
        <v>2624</v>
      </c>
      <c r="J15" s="107" t="s">
        <v>2626</v>
      </c>
      <c r="L15" s="227" t="s">
        <v>8</v>
      </c>
      <c r="M15" s="22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6"/>
      <c r="I20" s="142" t="s">
        <v>36</v>
      </c>
      <c r="J20" s="143" t="s">
        <v>101</v>
      </c>
      <c r="K20" s="144">
        <v>1065577076</v>
      </c>
      <c r="L20" s="145">
        <v>44197</v>
      </c>
      <c r="M20" s="145">
        <v>44561</v>
      </c>
      <c r="N20" s="130">
        <f>+(M20-L20)/30</f>
        <v>12.133333333333333</v>
      </c>
      <c r="O20" s="133"/>
      <c r="U20" s="129"/>
      <c r="V20" s="104">
        <f ca="1">NOW()</f>
        <v>44193.959561226853</v>
      </c>
      <c r="W20" s="104">
        <f ca="1">NOW()</f>
        <v>44193.959561226853</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4"/>
      <c r="I37" s="125"/>
      <c r="J37" s="125"/>
      <c r="K37" s="125"/>
      <c r="L37" s="125"/>
      <c r="M37" s="125"/>
      <c r="N37" s="125"/>
      <c r="O37" s="126"/>
    </row>
    <row r="38" spans="1:16" ht="21" customHeight="1" x14ac:dyDescent="0.25">
      <c r="A38" s="9"/>
      <c r="B38" s="241" t="str">
        <f>VLOOKUP(B20,EAS!A2:B1439,2,0)</f>
        <v>FUNDACIÓN LAS GOLONDRINAS</v>
      </c>
      <c r="C38" s="241"/>
      <c r="D38" s="241"/>
      <c r="E38" s="241"/>
      <c r="F38" s="241"/>
      <c r="G38" s="5"/>
      <c r="H38" s="127"/>
      <c r="I38" s="250" t="s">
        <v>7</v>
      </c>
      <c r="J38" s="250"/>
      <c r="K38" s="250"/>
      <c r="L38" s="250"/>
      <c r="M38" s="250"/>
      <c r="N38" s="250"/>
      <c r="O38" s="128"/>
    </row>
    <row r="39" spans="1:16" ht="42.95" customHeight="1" thickBot="1" x14ac:dyDescent="0.3">
      <c r="A39" s="10"/>
      <c r="B39" s="11"/>
      <c r="C39" s="11"/>
      <c r="D39" s="11"/>
      <c r="E39" s="11"/>
      <c r="F39" s="11"/>
      <c r="G39" s="11"/>
      <c r="H39" s="10"/>
      <c r="I39" s="236" t="s">
        <v>2676</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2715</v>
      </c>
      <c r="C48" s="111" t="s">
        <v>31</v>
      </c>
      <c r="D48" s="109" t="s">
        <v>2719</v>
      </c>
      <c r="E48" s="140">
        <v>41264</v>
      </c>
      <c r="F48" s="140">
        <v>41942</v>
      </c>
      <c r="G48" s="153">
        <f>IF(AND(E48&lt;&gt;"",F48&lt;&gt;""),((F48-E48)/30),"")</f>
        <v>22.6</v>
      </c>
      <c r="H48" s="113" t="s">
        <v>2720</v>
      </c>
      <c r="I48" s="112" t="s">
        <v>36</v>
      </c>
      <c r="J48" s="178" t="s">
        <v>2721</v>
      </c>
      <c r="K48" s="115">
        <v>5700596046</v>
      </c>
      <c r="L48" s="114" t="s">
        <v>1148</v>
      </c>
      <c r="M48" s="116">
        <v>1</v>
      </c>
      <c r="N48" s="114" t="s">
        <v>27</v>
      </c>
      <c r="O48" s="114" t="s">
        <v>26</v>
      </c>
      <c r="P48" s="78"/>
    </row>
    <row r="49" spans="1:16" s="6" customFormat="1" ht="24.75" customHeight="1" x14ac:dyDescent="0.25">
      <c r="A49" s="138">
        <v>2</v>
      </c>
      <c r="B49" s="110" t="s">
        <v>2715</v>
      </c>
      <c r="C49" s="111" t="s">
        <v>31</v>
      </c>
      <c r="D49" s="109" t="s">
        <v>2727</v>
      </c>
      <c r="E49" s="140">
        <v>41996</v>
      </c>
      <c r="F49" s="140">
        <v>42361</v>
      </c>
      <c r="G49" s="153">
        <f t="shared" ref="G49:G50" si="2">IF(AND(E49&lt;&gt;"",F49&lt;&gt;""),((F49-E49)/30),"")</f>
        <v>12.166666666666666</v>
      </c>
      <c r="H49" s="113" t="s">
        <v>2729</v>
      </c>
      <c r="I49" s="112" t="s">
        <v>36</v>
      </c>
      <c r="J49" s="178" t="s">
        <v>2730</v>
      </c>
      <c r="K49" s="115">
        <v>46973522674</v>
      </c>
      <c r="L49" s="114" t="s">
        <v>1148</v>
      </c>
      <c r="M49" s="116">
        <v>1</v>
      </c>
      <c r="N49" s="114" t="s">
        <v>2634</v>
      </c>
      <c r="O49" s="114" t="s">
        <v>26</v>
      </c>
      <c r="P49" s="78"/>
    </row>
    <row r="50" spans="1:16" s="6" customFormat="1" ht="24.75" customHeight="1" x14ac:dyDescent="0.25">
      <c r="A50" s="138">
        <v>3</v>
      </c>
      <c r="B50" s="110" t="s">
        <v>2715</v>
      </c>
      <c r="C50" s="111" t="s">
        <v>31</v>
      </c>
      <c r="D50" s="109" t="s">
        <v>2734</v>
      </c>
      <c r="E50" s="140">
        <v>42002</v>
      </c>
      <c r="F50" s="140">
        <v>42369</v>
      </c>
      <c r="G50" s="153">
        <f t="shared" si="2"/>
        <v>12.233333333333333</v>
      </c>
      <c r="H50" s="118" t="s">
        <v>2729</v>
      </c>
      <c r="I50" s="112" t="s">
        <v>36</v>
      </c>
      <c r="J50" s="112" t="s">
        <v>2735</v>
      </c>
      <c r="K50" s="115">
        <v>2363798700</v>
      </c>
      <c r="L50" s="114" t="s">
        <v>1148</v>
      </c>
      <c r="M50" s="116">
        <v>1</v>
      </c>
      <c r="N50" s="114" t="s">
        <v>27</v>
      </c>
      <c r="O50" s="114" t="s">
        <v>26</v>
      </c>
      <c r="P50" s="78"/>
    </row>
    <row r="51" spans="1:16" s="6" customFormat="1" ht="24.75" customHeight="1" outlineLevel="1" x14ac:dyDescent="0.25">
      <c r="A51" s="138">
        <v>4</v>
      </c>
      <c r="B51" s="110" t="s">
        <v>2715</v>
      </c>
      <c r="C51" s="111" t="s">
        <v>31</v>
      </c>
      <c r="D51" s="109" t="s">
        <v>2728</v>
      </c>
      <c r="E51" s="140">
        <v>42396</v>
      </c>
      <c r="F51" s="140">
        <v>42674</v>
      </c>
      <c r="G51" s="153">
        <f t="shared" ref="G51:G107" si="3">IF(AND(E51&lt;&gt;"",F51&lt;&gt;""),((F51-E51)/30),"")</f>
        <v>9.2666666666666675</v>
      </c>
      <c r="H51" s="113" t="s">
        <v>2731</v>
      </c>
      <c r="I51" s="112" t="s">
        <v>36</v>
      </c>
      <c r="J51" s="112" t="s">
        <v>2732</v>
      </c>
      <c r="K51" s="115">
        <v>4600170575</v>
      </c>
      <c r="L51" s="114" t="s">
        <v>1148</v>
      </c>
      <c r="M51" s="116">
        <v>1</v>
      </c>
      <c r="N51" s="114" t="s">
        <v>27</v>
      </c>
      <c r="O51" s="114" t="s">
        <v>26</v>
      </c>
      <c r="P51" s="78"/>
    </row>
    <row r="52" spans="1:16" s="7" customFormat="1" ht="24.75" customHeight="1" outlineLevel="1" x14ac:dyDescent="0.25">
      <c r="A52" s="139">
        <v>5</v>
      </c>
      <c r="B52" s="110" t="s">
        <v>2715</v>
      </c>
      <c r="C52" s="111" t="s">
        <v>31</v>
      </c>
      <c r="D52" s="109">
        <v>1302</v>
      </c>
      <c r="E52" s="140">
        <v>42711</v>
      </c>
      <c r="F52" s="140">
        <v>43099</v>
      </c>
      <c r="G52" s="153">
        <f t="shared" si="3"/>
        <v>12.933333333333334</v>
      </c>
      <c r="H52" s="118" t="s">
        <v>2722</v>
      </c>
      <c r="I52" s="112" t="s">
        <v>36</v>
      </c>
      <c r="J52" s="112" t="s">
        <v>2721</v>
      </c>
      <c r="K52" s="115">
        <v>3991382530</v>
      </c>
      <c r="L52" s="114" t="s">
        <v>1148</v>
      </c>
      <c r="M52" s="116">
        <v>1</v>
      </c>
      <c r="N52" s="114" t="s">
        <v>27</v>
      </c>
      <c r="O52" s="114" t="s">
        <v>26</v>
      </c>
      <c r="P52" s="79"/>
    </row>
    <row r="53" spans="1:16" s="7" customFormat="1" ht="24.75" customHeight="1" outlineLevel="1" x14ac:dyDescent="0.25">
      <c r="A53" s="139">
        <v>6</v>
      </c>
      <c r="B53" s="110" t="s">
        <v>2715</v>
      </c>
      <c r="C53" s="111" t="s">
        <v>31</v>
      </c>
      <c r="D53" s="109">
        <v>1244</v>
      </c>
      <c r="E53" s="140">
        <v>43081</v>
      </c>
      <c r="F53" s="140">
        <v>43312</v>
      </c>
      <c r="G53" s="153">
        <f t="shared" si="3"/>
        <v>7.7</v>
      </c>
      <c r="H53" s="118" t="s">
        <v>2723</v>
      </c>
      <c r="I53" s="112" t="s">
        <v>36</v>
      </c>
      <c r="J53" s="112" t="s">
        <v>2724</v>
      </c>
      <c r="K53" s="115">
        <v>3457206548</v>
      </c>
      <c r="L53" s="114" t="s">
        <v>1148</v>
      </c>
      <c r="M53" s="116">
        <v>1</v>
      </c>
      <c r="N53" s="114" t="s">
        <v>27</v>
      </c>
      <c r="O53" s="114" t="s">
        <v>26</v>
      </c>
      <c r="P53" s="79"/>
    </row>
    <row r="54" spans="1:16" s="7" customFormat="1" ht="24.75" customHeight="1" outlineLevel="1" x14ac:dyDescent="0.25">
      <c r="A54" s="139">
        <v>7</v>
      </c>
      <c r="B54" s="110" t="s">
        <v>2715</v>
      </c>
      <c r="C54" s="111" t="s">
        <v>31</v>
      </c>
      <c r="D54" s="109">
        <v>695</v>
      </c>
      <c r="E54" s="140">
        <v>43404</v>
      </c>
      <c r="F54" s="140">
        <v>43434</v>
      </c>
      <c r="G54" s="153">
        <f t="shared" si="3"/>
        <v>1</v>
      </c>
      <c r="H54" s="113" t="s">
        <v>2723</v>
      </c>
      <c r="I54" s="112" t="s">
        <v>36</v>
      </c>
      <c r="J54" s="112" t="s">
        <v>2724</v>
      </c>
      <c r="K54" s="117">
        <v>508879605</v>
      </c>
      <c r="L54" s="114" t="s">
        <v>1148</v>
      </c>
      <c r="M54" s="116">
        <v>1</v>
      </c>
      <c r="N54" s="114" t="s">
        <v>27</v>
      </c>
      <c r="O54" s="114" t="s">
        <v>26</v>
      </c>
      <c r="P54" s="79"/>
    </row>
    <row r="55" spans="1:16" s="7" customFormat="1" ht="24.75" customHeight="1" outlineLevel="1" x14ac:dyDescent="0.25">
      <c r="A55" s="139">
        <v>8</v>
      </c>
      <c r="B55" s="110" t="s">
        <v>2715</v>
      </c>
      <c r="C55" s="111" t="s">
        <v>31</v>
      </c>
      <c r="D55" s="109">
        <v>400</v>
      </c>
      <c r="E55" s="140">
        <v>43490</v>
      </c>
      <c r="F55" s="140">
        <v>43812</v>
      </c>
      <c r="G55" s="153">
        <f t="shared" si="3"/>
        <v>10.733333333333333</v>
      </c>
      <c r="H55" s="113" t="s">
        <v>2733</v>
      </c>
      <c r="I55" s="112" t="s">
        <v>36</v>
      </c>
      <c r="J55" s="112" t="s">
        <v>2724</v>
      </c>
      <c r="K55" s="117">
        <v>5198264103</v>
      </c>
      <c r="L55" s="114" t="s">
        <v>1148</v>
      </c>
      <c r="M55" s="116">
        <v>1</v>
      </c>
      <c r="N55" s="114" t="s">
        <v>2634</v>
      </c>
      <c r="O55" s="114" t="s">
        <v>26</v>
      </c>
      <c r="P55" s="79"/>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9"/>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2677</v>
      </c>
      <c r="E114" s="170">
        <v>43877</v>
      </c>
      <c r="F114" s="170">
        <v>44196</v>
      </c>
      <c r="G114" s="153">
        <f>IF(AND(E114&lt;&gt;"",F114&lt;&gt;""),((F114-E114)/30),"")</f>
        <v>10.633333333333333</v>
      </c>
      <c r="H114" s="118" t="s">
        <v>2692</v>
      </c>
      <c r="I114" s="119" t="s">
        <v>36</v>
      </c>
      <c r="J114" s="119" t="s">
        <v>2704</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2678</v>
      </c>
      <c r="E115" s="170">
        <v>43877</v>
      </c>
      <c r="F115" s="170">
        <v>44196</v>
      </c>
      <c r="G115" s="153">
        <f t="shared" ref="G115:G116" si="4">IF(AND(E115&lt;&gt;"",F115&lt;&gt;""),((F115-E115)/30),"")</f>
        <v>10.633333333333333</v>
      </c>
      <c r="H115" s="118" t="s">
        <v>2693</v>
      </c>
      <c r="I115" s="119" t="s">
        <v>36</v>
      </c>
      <c r="J115" s="119" t="s">
        <v>2705</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2679</v>
      </c>
      <c r="E116" s="170">
        <v>43877</v>
      </c>
      <c r="F116" s="170">
        <v>44196</v>
      </c>
      <c r="G116" s="153">
        <f t="shared" si="4"/>
        <v>10.633333333333333</v>
      </c>
      <c r="H116" s="118" t="s">
        <v>2694</v>
      </c>
      <c r="I116" s="119" t="s">
        <v>36</v>
      </c>
      <c r="J116" s="119" t="s">
        <v>2706</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2680</v>
      </c>
      <c r="E117" s="170">
        <v>43877</v>
      </c>
      <c r="F117" s="170">
        <v>44196</v>
      </c>
      <c r="G117" s="153">
        <f t="shared" ref="G117:G159" si="5">IF(AND(E117&lt;&gt;"",F117&lt;&gt;""),((F117-E117)/30),"")</f>
        <v>10.633333333333333</v>
      </c>
      <c r="H117" s="118" t="s">
        <v>2695</v>
      </c>
      <c r="I117" s="119" t="s">
        <v>36</v>
      </c>
      <c r="J117" s="119" t="s">
        <v>2707</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2681</v>
      </c>
      <c r="E118" s="170">
        <v>43877</v>
      </c>
      <c r="F118" s="170">
        <v>44196</v>
      </c>
      <c r="G118" s="153">
        <f t="shared" si="5"/>
        <v>10.633333333333333</v>
      </c>
      <c r="H118" s="118" t="s">
        <v>2696</v>
      </c>
      <c r="I118" s="119" t="s">
        <v>36</v>
      </c>
      <c r="J118" s="119" t="s">
        <v>2708</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2682</v>
      </c>
      <c r="E119" s="170">
        <v>43877</v>
      </c>
      <c r="F119" s="170">
        <v>44196</v>
      </c>
      <c r="G119" s="153">
        <f t="shared" si="5"/>
        <v>10.633333333333333</v>
      </c>
      <c r="H119" s="118" t="s">
        <v>2697</v>
      </c>
      <c r="I119" s="119" t="s">
        <v>36</v>
      </c>
      <c r="J119" s="119" t="s">
        <v>2708</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2683</v>
      </c>
      <c r="E120" s="170">
        <v>43877</v>
      </c>
      <c r="F120" s="170">
        <v>44196</v>
      </c>
      <c r="G120" s="153">
        <f t="shared" si="5"/>
        <v>10.633333333333333</v>
      </c>
      <c r="H120" s="118" t="s">
        <v>2698</v>
      </c>
      <c r="I120" s="119" t="s">
        <v>36</v>
      </c>
      <c r="J120" s="119" t="s">
        <v>2708</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2684</v>
      </c>
      <c r="E121" s="170">
        <v>43877</v>
      </c>
      <c r="F121" s="170">
        <v>44196</v>
      </c>
      <c r="G121" s="153">
        <f t="shared" si="5"/>
        <v>10.633333333333333</v>
      </c>
      <c r="H121" s="118" t="s">
        <v>2699</v>
      </c>
      <c r="I121" s="119" t="s">
        <v>36</v>
      </c>
      <c r="J121" s="119" t="s">
        <v>2708</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2685</v>
      </c>
      <c r="E122" s="171">
        <v>43924</v>
      </c>
      <c r="F122" s="171">
        <v>44165</v>
      </c>
      <c r="G122" s="153">
        <f t="shared" si="5"/>
        <v>8.0333333333333332</v>
      </c>
      <c r="H122" s="172" t="s">
        <v>2700</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2686</v>
      </c>
      <c r="E123" s="171">
        <v>43924</v>
      </c>
      <c r="F123" s="171">
        <v>44165</v>
      </c>
      <c r="G123" s="153">
        <f t="shared" si="5"/>
        <v>8.0333333333333332</v>
      </c>
      <c r="H123" s="172" t="s">
        <v>2700</v>
      </c>
      <c r="I123" s="119" t="s">
        <v>36</v>
      </c>
      <c r="J123" s="173" t="s">
        <v>2709</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2687</v>
      </c>
      <c r="E124" s="170">
        <v>43879</v>
      </c>
      <c r="F124" s="170">
        <v>44196</v>
      </c>
      <c r="G124" s="153">
        <f t="shared" si="5"/>
        <v>10.566666666666666</v>
      </c>
      <c r="H124" s="118" t="s">
        <v>2701</v>
      </c>
      <c r="I124" s="119" t="s">
        <v>220</v>
      </c>
      <c r="J124" s="119" t="s">
        <v>2710</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2688</v>
      </c>
      <c r="E125" s="170">
        <v>43879</v>
      </c>
      <c r="F125" s="170">
        <v>44196</v>
      </c>
      <c r="G125" s="153">
        <f t="shared" si="5"/>
        <v>10.566666666666666</v>
      </c>
      <c r="H125" s="118" t="s">
        <v>2702</v>
      </c>
      <c r="I125" s="119" t="s">
        <v>220</v>
      </c>
      <c r="J125" s="119" t="s">
        <v>2711</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2689</v>
      </c>
      <c r="E126" s="170">
        <v>43883</v>
      </c>
      <c r="F126" s="170">
        <v>44196</v>
      </c>
      <c r="G126" s="153">
        <f t="shared" si="5"/>
        <v>10.433333333333334</v>
      </c>
      <c r="H126" s="118" t="s">
        <v>2703</v>
      </c>
      <c r="I126" s="119" t="s">
        <v>220</v>
      </c>
      <c r="J126" s="119" t="s">
        <v>2712</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2690</v>
      </c>
      <c r="E127" s="170">
        <v>43883</v>
      </c>
      <c r="F127" s="170">
        <v>44196</v>
      </c>
      <c r="G127" s="153">
        <f t="shared" si="5"/>
        <v>10.433333333333334</v>
      </c>
      <c r="H127" s="118" t="s">
        <v>2702</v>
      </c>
      <c r="I127" s="119" t="s">
        <v>220</v>
      </c>
      <c r="J127" s="119" t="s">
        <v>2713</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2691</v>
      </c>
      <c r="E128" s="170">
        <v>43883</v>
      </c>
      <c r="F128" s="170">
        <v>44196</v>
      </c>
      <c r="G128" s="153">
        <f t="shared" si="5"/>
        <v>10.433333333333334</v>
      </c>
      <c r="H128" s="118" t="s">
        <v>2702</v>
      </c>
      <c r="I128" s="119" t="s">
        <v>220</v>
      </c>
      <c r="J128" s="119" t="s">
        <v>2714</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0"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7"/>
      <c r="Z178" s="158" t="str">
        <f>IF(Y178&gt;0,SUM(E180+Y178),"")</f>
        <v/>
      </c>
      <c r="AA178" s="19"/>
      <c r="AB178" s="19"/>
    </row>
    <row r="179" spans="1:28" ht="23.25" x14ac:dyDescent="0.25">
      <c r="A179" s="9"/>
      <c r="B179" s="194" t="s">
        <v>2669</v>
      </c>
      <c r="C179" s="194"/>
      <c r="D179" s="194"/>
      <c r="E179" s="164">
        <v>0.02</v>
      </c>
      <c r="F179" s="163">
        <v>0.03</v>
      </c>
      <c r="G179" s="158">
        <f>IF(F179&gt;0,SUM(E179+F179),"")</f>
        <v>0.05</v>
      </c>
      <c r="H179" s="5"/>
      <c r="I179" s="194" t="s">
        <v>2671</v>
      </c>
      <c r="J179" s="194"/>
      <c r="K179" s="194"/>
      <c r="L179" s="194"/>
      <c r="M179" s="165">
        <v>0.05</v>
      </c>
      <c r="O179" s="8"/>
      <c r="Q179" s="19"/>
      <c r="R179" s="152">
        <f>IF(M179&gt;0,SUM(L179+M179),"")</f>
        <v>0.05</v>
      </c>
      <c r="T179" s="19"/>
      <c r="U179" s="240" t="s">
        <v>1166</v>
      </c>
      <c r="V179" s="240"/>
      <c r="W179" s="240"/>
      <c r="X179" s="24">
        <v>0.02</v>
      </c>
      <c r="Y179" s="157"/>
      <c r="Z179" s="158" t="str">
        <f>IF(Y179&gt;0,SUM(E181+Y179),"")</f>
        <v/>
      </c>
      <c r="AA179" s="19"/>
      <c r="AB179" s="19"/>
    </row>
    <row r="180" spans="1:28" ht="23.25" hidden="1" x14ac:dyDescent="0.25">
      <c r="A180" s="9"/>
      <c r="B180" s="180"/>
      <c r="C180" s="180"/>
      <c r="D180" s="180"/>
      <c r="E180" s="162"/>
      <c r="H180" s="5"/>
      <c r="I180" s="180"/>
      <c r="J180" s="180"/>
      <c r="K180" s="180"/>
      <c r="L180" s="180"/>
      <c r="M180" s="5"/>
      <c r="O180" s="8"/>
      <c r="Q180" s="19"/>
      <c r="R180" s="152" t="str">
        <f>IF(S180&gt;0,SUM(L180+S180),"")</f>
        <v/>
      </c>
      <c r="S180" s="157"/>
      <c r="T180" s="19"/>
      <c r="U180" s="240" t="s">
        <v>1167</v>
      </c>
      <c r="V180" s="240"/>
      <c r="W180" s="240"/>
      <c r="X180" s="24">
        <v>0.03</v>
      </c>
      <c r="Y180" s="157"/>
      <c r="Z180" s="158" t="str">
        <f>IF(Y180&gt;0,SUM(E182+Y180),"")</f>
        <v/>
      </c>
      <c r="AA180" s="19"/>
      <c r="AB180" s="19"/>
    </row>
    <row r="181" spans="1:28" ht="23.25" hidden="1" x14ac:dyDescent="0.25">
      <c r="A181" s="9"/>
      <c r="B181" s="180"/>
      <c r="C181" s="180"/>
      <c r="D181" s="180"/>
      <c r="E181" s="162"/>
      <c r="H181" s="5"/>
      <c r="I181" s="180"/>
      <c r="J181" s="180"/>
      <c r="K181" s="180"/>
      <c r="L181" s="18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0"/>
      <c r="C182" s="180"/>
      <c r="D182" s="180"/>
      <c r="E182" s="162"/>
      <c r="H182" s="5"/>
      <c r="I182" s="180"/>
      <c r="J182" s="180"/>
      <c r="K182" s="180"/>
      <c r="L182" s="18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53278853.800000004</v>
      </c>
      <c r="F185" s="92"/>
      <c r="G185" s="93"/>
      <c r="H185" s="88"/>
      <c r="I185" s="90" t="s">
        <v>2627</v>
      </c>
      <c r="J185" s="159">
        <f>+SUM(M179:M183)</f>
        <v>0.05</v>
      </c>
      <c r="K185" s="239" t="s">
        <v>2628</v>
      </c>
      <c r="L185" s="239"/>
      <c r="M185" s="94">
        <f>+J185*(SUM(K20:K35))</f>
        <v>53278853.800000004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8" t="s">
        <v>2636</v>
      </c>
      <c r="C192" s="19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9" t="s">
        <v>2725</v>
      </c>
      <c r="J193" s="5"/>
      <c r="K193" s="171">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2716</v>
      </c>
      <c r="J211" s="27" t="s">
        <v>2622</v>
      </c>
      <c r="K211" s="179" t="s">
        <v>2717</v>
      </c>
      <c r="L211" s="21"/>
      <c r="M211" s="21"/>
      <c r="N211" s="21"/>
      <c r="O211" s="8"/>
    </row>
    <row r="212" spans="1:15" x14ac:dyDescent="0.25">
      <c r="A212" s="9"/>
      <c r="B212" s="27" t="s">
        <v>2619</v>
      </c>
      <c r="C212" s="176" t="s">
        <v>2725</v>
      </c>
      <c r="D212" s="21"/>
      <c r="G212" s="27" t="s">
        <v>2621</v>
      </c>
      <c r="H212" s="177">
        <v>2394136</v>
      </c>
      <c r="J212" s="27" t="s">
        <v>2623</v>
      </c>
      <c r="K212" s="179"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2020-12-29T03:17:06Z</cp:lastPrinted>
  <dcterms:created xsi:type="dcterms:W3CDTF">2020-10-14T21:57:42Z</dcterms:created>
  <dcterms:modified xsi:type="dcterms:W3CDTF">2020-12-29T04:01:59Z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