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kenny\Documents\UNION TEMPORAL UNIDOS POR EL CHOCO\"/>
    </mc:Choice>
  </mc:AlternateContent>
  <xr:revisionPtr revIDLastSave="0" documentId="13_ncr:1_{3EF7AF5D-6215-4E58-9C8D-2132FDC7037B}" xr6:coauthVersionLast="43" xr6:coauthVersionMax="43"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E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<sst xmlns="http://schemas.openxmlformats.org/spreadsheetml/2006/main" count="4608" uniqueCount="2712">
  <si>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</si>
  <si>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</si>
  <si>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</si>
  <si>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</si>
  <si>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</si>
  <si>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</si>
  <si>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</si>
  <si>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</si>
  <si>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</si>
  <si>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</si>
  <si>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</si>
  <si>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</si>
  <si>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</si>
  <si>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</si>
  <si>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</si>
  <si>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</si>
  <si>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</si>
  <si>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</si>
  <si>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</si>
  <si>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</si>
  <si>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</si>
  <si>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</si>
  <si>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</si>
  <si>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</si>
  <si>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</si>
  <si>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</si>
  <si>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</si>
  <si>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</si>
  <si>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</si>
  <si>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</si>
  <si>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</si>
  <si>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</si>
  <si>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</si>
  <si>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</si>
  <si>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</si>
  <si>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</si>
  <si>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</si>
  <si>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</si>
  <si>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</si>
  <si>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</si>
  <si>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</si>
  <si>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</si>
  <si>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</si>
  <si>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</si>
  <si>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</si>
  <si>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</si>
  <si>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</si>
  <si>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</si>
  <si>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</si>
  <si>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</si>
  <si>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</si>
  <si>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</si>
  <si>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</si>
  <si>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</si>
  <si>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</si>
  <si>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</si>
  <si>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</si>
  <si>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</si>
  <si>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</si>
  <si>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</si>
  <si>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</si>
  <si>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</si>
  <si>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</si>
  <si>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</si>
  <si>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</si>
  <si>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</si>
  <si>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</si>
  <si>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</si>
  <si>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</si>
  <si>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</si>
  <si>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</si>
  <si>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</si>
  <si>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</si>
  <si>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</si>
  <si>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</si>
  <si>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</si>
  <si>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</si>
  <si>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</si>
  <si>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</si>
  <si>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</si>
  <si>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</si>
  <si>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</si>
  <si>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</si>
  <si>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</si>
  <si>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</si>
  <si>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</si>
  <si>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</si>
  <si>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</si>
  <si>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</si>
  <si>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</si>
  <si>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</si>
  <si>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</si>
  <si>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</si>
  <si>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</si>
  <si>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</si>
  <si>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</si>
  <si>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</si>
  <si>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</si>
  <si>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</si>
  <si>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</si>
  <si>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</si>
  <si>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</si>
  <si>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</si>
  <si>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</si>
  <si>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</si>
  <si>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</si>
  <si>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</si>
  <si>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</si>
  <si>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</si>
  <si>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</si>
  <si>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</si>
  <si>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</si>
  <si>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</si>
  <si>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</si>
  <si>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</si>
  <si>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</si>
  <si>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</si>
  <si>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</si>
  <si>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</si>
  <si>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</si>
  <si>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</si>
  <si>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</si>
  <si>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</si>
  <si>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</si>
  <si>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</si>
  <si>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</si>
  <si>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</si>
  <si>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</si>
  <si>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</si>
  <si>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</si>
  <si>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</si>
  <si>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</si>
  <si>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</si>
  <si>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</si>
  <si>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</si>
  <si>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</si>
  <si>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</si>
  <si>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</si>
  <si>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</si>
  <si>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</si>
  <si>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</si>
  <si>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</si>
  <si>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</si>
  <si>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</si>
  <si>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</si>
  <si>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</si>
  <si>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</si>
  <si>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</si>
  <si>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</si>
  <si>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</si>
  <si>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</si>
  <si>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</si>
  <si>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</si>
  <si>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</si>
  <si>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</si>
  <si>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</si>
  <si>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</si>
  <si>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</si>
  <si>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</si>
  <si>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</si>
  <si>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</si>
  <si>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</si>
  <si>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</si>
  <si>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</si>
  <si>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</si>
  <si>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</si>
  <si>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</si>
  <si>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</si>
  <si>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</si>
  <si>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</si>
  <si>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</si>
  <si>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</si>
  <si>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</si>
  <si>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</si>
  <si>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</si>
  <si>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</si>
  <si>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</si>
  <si>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</si>
  <si>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</si>
  <si>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</si>
  <si>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</si>
  <si>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</si>
  <si>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</si>
  <si>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</si>
  <si>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</si>
  <si>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</si>
  <si>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</si>
  <si>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</si>
  <si>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</si>
  <si>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</si>
  <si>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</si>
  <si>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</si>
  <si>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</si>
  <si>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</si>
  <si>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</si>
  <si>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</si>
  <si>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</si>
  <si>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</si>
  <si>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</si>
  <si>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</si>
  <si>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</si>
  <si>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</si>
  <si>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</si>
  <si>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</si>
  <si>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</si>
  <si>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</si>
  <si>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</si>
  <si>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</si>
  <si>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</si>
  <si>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</si>
  <si>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</si>
  <si>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</si>
  <si>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</si>
  <si>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</si>
  <si>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</si>
  <si>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</si>
  <si>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</si>
  <si>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</si>
  <si>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</si>
  <si>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</si>
  <si>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</si>
  <si>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</si>
  <si>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</si>
  <si>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</si>
  <si>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</si>
  <si>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</si>
  <si>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</si>
  <si>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</si>
  <si>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</si>
  <si>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</si>
  <si>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</si>
  <si>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</si>
  <si>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</si>
  <si>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</si>
  <si>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</si>
  <si>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</si>
  <si>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</si>
  <si>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</si>
  <si>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</si>
  <si>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</si>
  <si>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</si>
  <si>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</si>
  <si>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</si>
  <si>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</si>
  <si>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</si>
  <si>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</si>
  <si>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</si>
  <si>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</si>
  <si>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</si>
  <si>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</si>
  <si>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</si>
  <si>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</si>
  <si>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</si>
  <si>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</si>
  <si>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</si>
  <si>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</si>
  <si>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</si>
  <si>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</si>
  <si>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</si>
  <si>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</si>
  <si>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</si>
  <si>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</si>
  <si>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</si>
  <si>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</si>
  <si>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</si>
  <si>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</si>
  <si>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</si>
  <si>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</si>
  <si>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</si>
  <si>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</si>
  <si>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</si>
  <si>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</si>
  <si>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</si>
  <si>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</si>
  <si>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</si>
  <si>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</si>
  <si>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</si>
  <si>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</si>
  <si>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</si>
  <si>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</si>
  <si>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</si>
  <si>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</si>
  <si>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</si>
  <si>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</si>
  <si>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</si>
  <si>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</si>
  <si>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</si>
  <si>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</si>
  <si>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</si>
  <si>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</si>
  <si>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</si>
  <si>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</si>
  <si>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</si>
  <si>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</si>
  <si>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</si>
  <si>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</si>
  <si>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</si>
  <si>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</si>
  <si>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</si>
  <si>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</si>
  <si>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</si>
  <si>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</si>
  <si>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</si>
  <si>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</si>
  <si>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</si>
  <si>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</si>
  <si>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</si>
  <si>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</si>
  <si>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</si>
  <si>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</si>
  <si>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</si>
  <si>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</si>
  <si>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</si>
  <si>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</si>
  <si>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</si>
  <si>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</si>
  <si>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</si>
  <si>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</si>
  <si>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</si>
  <si>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</si>
  <si>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</si>
  <si>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</si>
  <si>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</si>
  <si>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</si>
  <si>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</si>
  <si>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</si>
  <si>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</si>
  <si>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</si>
  <si>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</si>
  <si>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</si>
  <si>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</si>
  <si>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</si>
  <si>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</si>
  <si>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</si>
  <si>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</si>
  <si>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</si>
  <si>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</si>
  <si>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</si>
  <si>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</si>
  <si>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</si>
  <si>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</si>
  <si>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</si>
  <si>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</si>
  <si>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</si>
  <si>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</si>
  <si>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</si>
  <si>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</si>
  <si>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</si>
  <si>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</si>
  <si>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</si>
  <si>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</si>
  <si>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</si>
  <si>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</si>
  <si>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</si>
  <si>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</si>
  <si>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</si>
  <si>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</si>
  <si>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</si>
  <si>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</si>
  <si>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</si>
  <si>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</si>
  <si>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</si>
  <si>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</si>
  <si>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</si>
  <si>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</si>
  <si>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</si>
  <si>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</si>
  <si>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</si>
  <si>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</si>
  <si>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</si>
  <si>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</si>
  <si>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</si>
  <si>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</si>
  <si>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</si>
  <si>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</si>
  <si>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</si>
  <si>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</si>
  <si>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</si>
  <si>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</si>
  <si>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</si>
  <si>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</si>
  <si>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</si>
  <si>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</si>
  <si>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</si>
  <si>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</si>
  <si>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</si>
  <si>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</si>
  <si>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</si>
  <si>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</si>
  <si>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</si>
  <si>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</si>
  <si>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</si>
  <si>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</si>
  <si>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</si>
  <si>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</si>
  <si>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</si>
  <si>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</si>
  <si>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</si>
  <si>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</si>
  <si>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</si>
  <si>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</si>
  <si>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</si>
  <si>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</si>
  <si>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</si>
  <si>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</si>
  <si>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</si>
  <si>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</si>
  <si>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</si>
  <si>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</si>
  <si>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</si>
  <si>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</si>
  <si>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</si>
  <si>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</si>
  <si>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</si>
  <si>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</si>
  <si>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</si>
  <si>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</si>
  <si>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</si>
  <si>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</si>
  <si>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</si>
  <si>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</si>
  <si>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</si>
  <si>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</si>
  <si>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</si>
  <si>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</si>
  <si>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</si>
  <si>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</si>
  <si>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</si>
  <si>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</si>
  <si>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</si>
  <si>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</si>
  <si>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</si>
  <si>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</si>
  <si>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</si>
  <si>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</si>
  <si>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</si>
  <si>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</si>
  <si>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</si>
  <si>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</si>
  <si>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</si>
  <si>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</si>
  <si>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</si>
  <si>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</si>
  <si>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</si>
  <si>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</si>
  <si>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</si>
  <si>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</si>
  <si>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</si>
  <si>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</si>
  <si>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</si>
  <si>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</si>
  <si>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</si>
  <si>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</si>
  <si>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</si>
  <si>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</si>
  <si>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</si>
  <si>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</si>
  <si>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</si>
  <si>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</si>
  <si>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</si>
  <si>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</si>
  <si>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</si>
  <si>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</si>
  <si>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</si>
  <si>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</si>
  <si>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</si>
  <si>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</si>
  <si>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</si>
  <si>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</si>
  <si>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</si>
  <si>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</si>
  <si>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</si>
  <si>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</si>
  <si>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</si>
  <si>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</si>
  <si>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</si>
  <si>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</si>
  <si>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</si>
  <si>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</si>
  <si>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</si>
  <si>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</si>
  <si>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</si>
  <si>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</si>
  <si>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</si>
  <si>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</si>
  <si>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</si>
  <si>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</si>
  <si>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</si>
  <si>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</si>
  <si>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</si>
  <si>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</si>
  <si>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</si>
  <si>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</si>
  <si>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</si>
  <si>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</si>
  <si>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</si>
  <si>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</si>
  <si>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</si>
  <si>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</si>
  <si>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</si>
  <si>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</si>
  <si>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</si>
  <si>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</si>
  <si>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</si>
  <si>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</si>
  <si>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</si>
  <si>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</si>
  <si>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</si>
  <si>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</si>
  <si>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</si>
  <si>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</si>
  <si>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</si>
  <si>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</si>
  <si>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</si>
  <si>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</si>
  <si>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</si>
  <si>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</si>
  <si>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</si>
  <si>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</si>
  <si>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</si>
  <si>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</si>
  <si>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</si>
  <si>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</si>
  <si>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</si>
  <si>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</si>
  <si>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</si>
  <si>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</si>
  <si>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</si>
  <si>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</si>
  <si>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</si>
  <si>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</si>
  <si>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</si>
  <si>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</si>
  <si>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</si>
  <si>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</si>
  <si>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</si>
  <si>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</si>
  <si>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</si>
  <si>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</si>
  <si>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</si>
  <si>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</si>
  <si>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</si>
  <si>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</si>
  <si>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</si>
  <si>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</si>
  <si>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</si>
  <si>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</si>
  <si>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</si>
  <si>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</si>
  <si>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</si>
  <si>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</si>
  <si>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</si>
  <si>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</si>
  <si>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</si>
  <si>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</si>
  <si>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</si>
  <si>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</si>
  <si>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</si>
  <si>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</si>
  <si>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</si>
  <si>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</si>
  <si>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</si>
  <si>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</si>
  <si>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</si>
  <si>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</si>
  <si>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</si>
  <si>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</si>
  <si>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</si>
  <si>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</si>
  <si>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</si>
  <si>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</si>
  <si>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</si>
  <si>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</si>
  <si>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</si>
  <si>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</si>
  <si>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</si>
  <si>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</si>
  <si>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</si>
  <si>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</si>
  <si>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</si>
  <si>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</si>
  <si>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</si>
  <si>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</si>
  <si>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</si>
  <si>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</si>
  <si>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</si>
  <si>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</si>
  <si>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</si>
  <si>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</si>
  <si>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</si>
  <si>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</si>
  <si>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</si>
  <si>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</si>
  <si>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</si>
  <si>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</si>
  <si>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</si>
  <si>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</si>
  <si>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</si>
  <si>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</si>
  <si>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</si>
  <si>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</si>
  <si>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</si>
  <si>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</si>
  <si>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</si>
  <si>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</si>
  <si>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</si>
  <si>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</si>
  <si>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</si>
  <si>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</si>
  <si>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</si>
  <si>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</si>
  <si>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</si>
  <si>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</si>
  <si>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</si>
  <si>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</si>
  <si>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</si>
  <si>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</si>
  <si>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</si>
  <si>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</si>
  <si>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</si>
  <si>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</si>
  <si>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</si>
  <si>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</si>
  <si>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</si>
  <si>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</si>
  <si>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</si>
  <si>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</si>
  <si>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</si>
  <si>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</si>
  <si>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</si>
  <si>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</si>
  <si>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</si>
  <si>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</si>
  <si>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</si>
  <si>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</si>
  <si>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</si>
  <si>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</si>
  <si>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</si>
  <si>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</si>
  <si>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</si>
  <si>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</si>
  <si>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</si>
  <si>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</si>
  <si>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</si>
  <si>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</si>
  <si>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</si>
  <si>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</si>
  <si>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</si>
  <si>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</si>
  <si>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</si>
  <si>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</si>
  <si>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</si>
  <si>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</si>
  <si>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</si>
  <si>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</si>
  <si>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</si>
  <si>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</si>
  <si>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</si>
  <si>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</si>
  <si>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</si>
  <si>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</si>
  <si>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</si>
  <si>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</si>
  <si>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</si>
  <si>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</si>
  <si>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</si>
  <si>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</si>
  <si>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</si>
  <si>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</si>
  <si>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</si>
  <si>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</si>
  <si>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</si>
  <si>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</si>
  <si>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</si>
  <si>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</si>
  <si>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</si>
  <si>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</si>
  <si>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</si>
  <si>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</si>
  <si>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</si>
  <si>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</si>
  <si>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</si>
  <si>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</si>
  <si>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</si>
  <si>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</si>
  <si>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</si>
  <si>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</si>
  <si>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</si>
  <si>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</si>
  <si>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</si>
  <si>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</si>
  <si>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</si>
  <si>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</si>
  <si>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</si>
  <si>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</si>
  <si>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</si>
  <si>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</si>
  <si>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</si>
  <si>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</si>
  <si>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</si>
  <si>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</si>
  <si>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</si>
  <si>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</si>
  <si>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</si>
  <si>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</si>
  <si>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</si>
  <si>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</si>
  <si>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</si>
  <si>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</si>
  <si>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</si>
  <si>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</si>
  <si>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</si>
  <si>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</si>
  <si>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</si>
  <si>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</si>
  <si>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</si>
  <si>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</si>
  <si>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</si>
  <si>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</si>
  <si>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</si>
  <si>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</si>
  <si>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</si>
  <si>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</si>
  <si>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</si>
  <si>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</si>
  <si>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</si>
  <si>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</si>
  <si>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</si>
  <si>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</si>
  <si>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</si>
  <si>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</si>
  <si>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</si>
  <si>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</si>
  <si>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</si>
  <si>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</si>
  <si>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</si>
  <si>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</si>
  <si>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</si>
  <si>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</si>
  <si>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</si>
  <si>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</si>
  <si>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</si>
  <si>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</si>
  <si>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</si>
  <si>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</si>
  <si>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</si>
  <si>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</si>
  <si>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</si>
  <si>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</si>
  <si>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</si>
  <si>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</si>
  <si>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</si>
  <si>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</si>
  <si>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</si>
  <si>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</si>
  <si>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</si>
  <si>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</si>
  <si>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</si>
  <si>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</si>
  <si>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</si>
  <si>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</si>
  <si>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</si>
  <si>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</si>
  <si>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</si>
  <si>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</si>
  <si>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</si>
  <si>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</si>
  <si>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</si>
  <si>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</si>
  <si>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</si>
  <si>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</si>
  <si>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</si>
  <si>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</si>
  <si>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</si>
  <si>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</si>
  <si>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</si>
  <si>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</si>
  <si>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</si>
  <si>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</si>
  <si>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</si>
  <si>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</si>
  <si>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</si>
  <si>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</si>
  <si>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</si>
  <si>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</si>
  <si>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</si>
  <si>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</si>
  <si>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</si>
  <si>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</si>
  <si>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</si>
  <si>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</si>
  <si>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</si>
  <si>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</si>
  <si>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</si>
  <si>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</si>
  <si>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</si>
  <si>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</si>
  <si>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</si>
  <si>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</si>
  <si>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</si>
  <si>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</si>
  <si>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</si>
  <si>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</si>
  <si>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</si>
  <si>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</si>
  <si>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</si>
  <si>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</si>
  <si>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</si>
  <si>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</si>
  <si>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</si>
  <si>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</si>
  <si>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</si>
  <si>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</si>
  <si>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</si>
  <si>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</si>
  <si>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</si>
  <si>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</si>
  <si>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</si>
  <si>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</si>
  <si>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</si>
  <si>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</si>
  <si>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</si>
  <si>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</si>
  <si>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</si>
  <si>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</si>
  <si>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</si>
  <si>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</si>
  <si>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</si>
  <si>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</si>
  <si>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</si>
  <si>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</si>
  <si>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</si>
  <si>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</si>
  <si>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</si>
  <si>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</si>
  <si>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</si>
  <si>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</si>
  <si>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</si>
  <si>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</si>
  <si>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</si>
  <si>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</si>
  <si>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</si>
  <si>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</si>
  <si>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</si>
  <si>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</si>
  <si>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</si>
  <si>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</si>
  <si>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</si>
  <si>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</si>
  <si>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</si>
  <si>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</si>
  <si>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</si>
  <si>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</si>
  <si>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</si>
  <si>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</si>
  <si>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</si>
  <si>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</si>
  <si>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</si>
  <si>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</si>
  <si>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</si>
  <si>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</si>
  <si>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</si>
  <si>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</si>
  <si>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</si>
  <si>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</si>
  <si>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</si>
  <si>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</si>
  <si>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</si>
  <si>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</si>
  <si>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</si>
  <si>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</si>
  <si>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</si>
  <si>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</si>
  <si>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</si>
  <si>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</si>
  <si>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</si>
  <si>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</si>
  <si>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</si>
  <si>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</si>
  <si>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</si>
  <si>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</si>
  <si>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</si>
  <si>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</si>
  <si>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</si>
  <si>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</si>
  <si>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</si>
  <si>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</si>
  <si>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</si>
  <si>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</si>
  <si>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</si>
  <si>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</si>
  <si>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</si>
  <si>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</si>
  <si>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</si>
  <si>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</si>
  <si>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</si>
  <si>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</si>
  <si>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</si>
  <si>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</si>
  <si>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</si>
  <si>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</si>
  <si>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</si>
  <si>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</si>
  <si>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</si>
  <si>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</si>
  <si>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</si>
  <si>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</si>
  <si>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</si>
  <si>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</si>
  <si>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</si>
  <si>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</si>
  <si>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</si>
  <si>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</si>
  <si>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</si>
  <si>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</si>
  <si>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</si>
  <si>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</si>
  <si>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</si>
  <si>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</si>
  <si>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</si>
  <si>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</si>
  <si>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</si>
  <si>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</si>
  <si>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</si>
  <si>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</si>
  <si>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</si>
  <si>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</si>
  <si>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</si>
  <si>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</si>
  <si>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</si>
  <si>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</si>
  <si>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</si>
  <si>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</si>
  <si>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</si>
  <si>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</si>
  <si>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</si>
  <si>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</si>
  <si>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</si>
  <si>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</si>
  <si>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</si>
  <si>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</si>
  <si>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</si>
  <si>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</si>
  <si>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</si>
  <si>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</si>
  <si>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</si>
  <si>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</si>
  <si>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</si>
  <si>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</si>
  <si>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</si>
  <si>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</si>
  <si>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</si>
  <si>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</si>
  <si>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</si>
  <si>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</si>
  <si>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</si>
  <si>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</si>
  <si>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</si>
  <si>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</si>
  <si>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</si>
  <si>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</si>
  <si>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</si>
  <si>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</si>
  <si>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</si>
  <si>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</si>
  <si>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</si>
  <si>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</si>
  <si>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</si>
  <si>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</si>
  <si>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</si>
  <si>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</si>
  <si>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</si>
  <si>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</si>
  <si>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</si>
  <si>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</si>
  <si>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</si>
  <si>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</si>
  <si>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</si>
  <si>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</si>
  <si>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</si>
  <si>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</si>
  <si>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</si>
  <si>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</si>
  <si>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</si>
  <si>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</si>
  <si>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</si>
  <si>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</si>
  <si>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</si>
  <si>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</si>
  <si>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</si>
  <si>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</si>
  <si>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</si>
  <si>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</si>
  <si>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</si>
  <si>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</si>
  <si>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</si>
  <si>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</si>
  <si>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</si>
  <si>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</si>
  <si>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</si>
  <si>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</si>
  <si>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</si>
  <si>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</si>
  <si>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</si>
  <si>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</si>
  <si>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</si>
  <si>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</si>
  <si>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</si>
  <si>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</si>
  <si>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</si>
  <si>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</si>
  <si>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</si>
  <si>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</si>
  <si>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</si>
  <si>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</si>
  <si>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</si>
  <si>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</si>
  <si>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</si>
  <si>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</si>
  <si>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</si>
  <si>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</si>
  <si>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</si>
  <si>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</si>
  <si>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</si>
  <si>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</si>
  <si>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</si>
  <si>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</si>
  <si>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</si>
  <si>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</si>
  <si>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</si>
  <si>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</si>
  <si>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</si>
  <si>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</si>
  <si>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</si>
  <si>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</si>
  <si>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</si>
  <si>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</si>
  <si>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</si>
  <si>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</si>
  <si>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</si>
  <si>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</si>
  <si>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</si>
  <si>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</si>
  <si>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</si>
  <si>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</si>
  <si>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</si>
  <si>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</si>
  <si>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</si>
  <si>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</si>
  <si>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</si>
  <si>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</si>
  <si>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</si>
  <si>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</si>
  <si>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</si>
  <si>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</si>
  <si>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</si>
  <si>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</si>
  <si>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</si>
  <si>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</si>
  <si>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</si>
  <si>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</si>
  <si>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</si>
  <si>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</si>
  <si>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</si>
  <si>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</si>
  <si>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</si>
  <si>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</si>
  <si>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</si>
  <si>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</si>
  <si>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</si>
  <si>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</si>
  <si>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</si>
  <si>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</si>
  <si>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</si>
  <si>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</si>
  <si>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</si>
  <si>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</si>
  <si>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</si>
  <si>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</si>
  <si>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</si>
  <si>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</si>
  <si>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</si>
  <si>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</si>
  <si>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</si>
  <si>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</si>
  <si>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</si>
  <si>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</si>
  <si>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</si>
  <si>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</si>
  <si>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</si>
  <si>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</si>
  <si>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</si>
  <si>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</si>
  <si>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</si>
  <si>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</si>
  <si>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</si>
  <si>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</si>
  <si>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</si>
  <si>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</si>
  <si>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</si>
  <si>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</si>
  <si>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</si>
  <si>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</si>
  <si>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</si>
  <si>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</si>
  <si>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</si>
  <si>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</si>
  <si>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</si>
  <si>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</si>
  <si>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</si>
  <si>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</si>
  <si>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</si>
  <si>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</si>
  <si>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</si>
  <si>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</si>
  <si>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</si>
  <si>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</si>
  <si>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</si>
  <si>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</si>
  <si>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</si>
  <si>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</si>
  <si>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</si>
  <si>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</si>
  <si>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</si>
  <si>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</si>
  <si>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</si>
  <si>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</si>
  <si>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</si>
  <si>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</si>
  <si>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</si>
  <si>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</si>
  <si>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</si>
  <si>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</si>
  <si>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</si>
  <si>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</si>
  <si>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</si>
  <si>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</si>
  <si>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</si>
  <si>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</si>
  <si>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</si>
  <si>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</si>
  <si>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</si>
  <si>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</si>
  <si>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</si>
  <si>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</si>
  <si>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</si>
  <si>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</si>
  <si>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</si>
  <si>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</si>
  <si>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</si>
  <si>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</si>
  <si>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</si>
  <si>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</si>
  <si>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</si>
  <si>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</si>
  <si>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</si>
  <si>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</si>
  <si>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</si>
  <si>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</si>
  <si>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</si>
  <si>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</si>
  <si>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</si>
  <si>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</si>
  <si>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</si>
  <si>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</si>
  <si>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</si>
  <si>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</si>
  <si>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</si>
  <si>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</si>
  <si>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</si>
  <si>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</si>
  <si>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</si>
  <si>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</si>
  <si>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</si>
  <si>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</si>
  <si>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</si>
  <si>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</si>
  <si>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</si>
  <si>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</si>
  <si>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</si>
  <si>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</si>
  <si>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</si>
  <si>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</si>
  <si>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</si>
  <si>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</si>
  <si>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</si>
  <si>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</si>
  <si>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</si>
  <si>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</si>
  <si>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</si>
  <si>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</si>
  <si>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</si>
  <si>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</si>
  <si>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</si>
  <si>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</si>
  <si>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</si>
  <si>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</si>
  <si>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</si>
  <si>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</si>
  <si>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</si>
  <si>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</si>
  <si>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</si>
  <si>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</si>
  <si>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</si>
  <si>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</si>
  <si>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</si>
  <si>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</si>
  <si>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</si>
  <si>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</si>
  <si>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</si>
  <si>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</si>
  <si>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</si>
  <si>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</si>
  <si>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</si>
  <si>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</si>
  <si>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</si>
  <si>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</si>
  <si>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</si>
  <si>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</si>
  <si>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</si>
  <si>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</si>
  <si>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</si>
  <si>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</si>
  <si>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</si>
  <si>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</si>
  <si>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</si>
  <si>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</si>
  <si>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</si>
  <si>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</si>
  <si>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</si>
  <si>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</si>
  <si>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</si>
  <si>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</si>
  <si>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</si>
  <si>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</si>
  <si>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</si>
  <si>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</si>
  <si>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</si>
  <si>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</si>
  <si>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</si>
  <si>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</si>
  <si>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</si>
  <si>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</si>
  <si>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</si>
  <si>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</si>
  <si>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</si>
  <si>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</si>
  <si>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</si>
  <si>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</si>
  <si>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</si>
  <si>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</si>
  <si>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</si>
  <si>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</si>
  <si>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</si>
  <si>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</si>
  <si>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</si>
  <si>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</si>
  <si>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</si>
  <si>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</si>
  <si>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</si>
  <si>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</si>
  <si>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</si>
  <si>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</si>
  <si>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</si>
  <si>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</si>
  <si>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</si>
  <si>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</si>
  <si>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</si>
  <si>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</si>
  <si>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</si>
  <si>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</si>
  <si>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</si>
  <si>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</si>
  <si>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</si>
  <si>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</si>
  <si>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</si>
  <si>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</si>
  <si>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</si>
  <si>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</si>
  <si>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</si>
  <si>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</si>
  <si>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</si>
  <si>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</si>
  <si>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</si>
  <si>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</si>
  <si>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</si>
  <si>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</si>
  <si>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</si>
  <si>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</si>
  <si>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</si>
  <si>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</si>
  <si>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</si>
  <si>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</si>
  <si>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</si>
  <si>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</si>
  <si>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</si>
  <si>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</si>
  <si>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</si>
  <si>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</si>
  <si>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</si>
  <si>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</si>
  <si>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</si>
  <si>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</si>
  <si>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</si>
  <si>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</si>
  <si>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</si>
  <si>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</si>
  <si>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</si>
  <si>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</si>
  <si>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</si>
  <si>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</si>
  <si>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</si>
  <si>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</si>
  <si>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</si>
  <si>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</si>
  <si>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</si>
  <si>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</si>
  <si>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</si>
  <si>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</si>
  <si>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</si>
  <si>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</si>
  <si>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</si>
  <si>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</si>
  <si>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</si>
  <si>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</si>
  <si>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</si>
  <si>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</si>
  <si>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</si>
  <si>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</si>
  <si>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</si>
  <si>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</si>
  <si>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</si>
  <si>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</si>
  <si>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</si>
  <si>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</si>
  <si>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</si>
  <si>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</si>
  <si>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</si>
  <si>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</si>
  <si>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</si>
  <si>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</si>
  <si>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</si>
  <si>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</si>
  <si>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</si>
  <si>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</si>
  <si>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</si>
  <si>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</si>
  <si>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</si>
  <si>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</si>
  <si>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</si>
  <si>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</si>
  <si>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</si>
  <si>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</si>
  <si>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</si>
  <si>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</si>
  <si>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</si>
  <si>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</si>
  <si>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</si>
  <si>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</si>
  <si>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</si>
  <si>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</si>
  <si>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</si>
  <si>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</si>
  <si>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</si>
  <si>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</si>
  <si>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</si>
  <si>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</si>
  <si>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</si>
  <si>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</si>
  <si>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</si>
  <si>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</si>
  <si>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</si>
  <si>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</si>
  <si>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</si>
  <si>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</si>
  <si>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</si>
  <si>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</si>
  <si>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</si>
  <si>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</si>
  <si>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</si>
  <si>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</si>
  <si>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</si>
  <si>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</si>
  <si>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</si>
  <si>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</si>
  <si>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</si>
  <si>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</si>
  <si>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</si>
  <si>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</si>
  <si>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</si>
  <si>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</si>
  <si>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</si>
  <si>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</si>
  <si>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</si>
  <si>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</si>
  <si>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</si>
  <si>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</si>
  <si>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</si>
  <si>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</si>
  <si>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</si>
  <si>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</si>
  <si>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</si>
  <si>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</si>
  <si>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</si>
  <si>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</si>
  <si>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</si>
  <si>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</si>
  <si>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</si>
  <si>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</si>
  <si>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</si>
  <si>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</si>
  <si>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</si>
  <si>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</si>
  <si>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</si>
  <si>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</si>
  <si>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</si>
  <si>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</si>
  <si>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</si>
  <si>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</si>
  <si>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</si>
  <si>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</si>
  <si>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</si>
  <si>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</si>
  <si>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</si>
  <si>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</si>
  <si>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</si>
  <si>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</si>
  <si>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</si>
  <si>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</si>
  <si>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</si>
  <si>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</si>
  <si>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</si>
  <si>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</si>
  <si>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</si>
  <si>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</si>
  <si>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</si>
  <si>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</si>
  <si>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</si>
  <si>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</si>
  <si>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</si>
  <si>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</si>
  <si>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</si>
  <si>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</si>
  <si>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</si>
  <si>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</si>
  <si>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</si>
  <si>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</si>
  <si>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</si>
  <si>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</si>
  <si>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</si>
  <si>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</si>
  <si>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</si>
  <si>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</si>
  <si>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</si>
  <si>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</si>
  <si>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</si>
  <si>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</si>
  <si>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</si>
  <si>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</si>
  <si>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</si>
  <si>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</si>
  <si>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</si>
  <si>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</si>
  <si>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</si>
  <si>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</si>
  <si>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</si>
  <si>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</si>
  <si>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</si>
  <si>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</si>
  <si>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</si>
  <si>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</si>
  <si>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</si>
  <si>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</si>
  <si>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</si>
  <si>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</si>
  <si>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</si>
  <si>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</si>
  <si>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</si>
  <si>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</si>
  <si>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</si>
  <si>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</si>
  <si>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</si>
  <si>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</si>
  <si>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</si>
  <si>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</si>
  <si>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</si>
  <si>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</si>
  <si>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</si>
  <si>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</si>
  <si>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</si>
  <si>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</si>
  <si>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</si>
  <si>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</si>
  <si>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</si>
  <si>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</si>
  <si>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</si>
  <si>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</si>
  <si>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</si>
  <si>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</si>
  <si>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</si>
  <si>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</si>
  <si>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</si>
  <si>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</si>
  <si>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</si>
  <si>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</si>
  <si>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</si>
  <si>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</si>
  <si>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</si>
  <si>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</si>
  <si>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</si>
  <si>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</si>
  <si>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</si>
  <si>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</si>
  <si>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</si>
  <si>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</si>
  <si>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</si>
  <si>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</si>
  <si>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</si>
  <si>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</si>
  <si>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</si>
  <si>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</si>
  <si>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</si>
  <si>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</si>
  <si>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</si>
  <si>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</si>
  <si>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</si>
  <si>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</si>
  <si>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</si>
  <si>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</si>
  <si>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</si>
  <si>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</si>
  <si>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</si>
  <si>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</si>
  <si>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</si>
  <si>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</si>
  <si>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</si>
  <si>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</si>
  <si>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</si>
  <si>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</si>
  <si>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</si>
  <si>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</si>
  <si>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</si>
  <si>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</si>
  <si>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</si>
  <si>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</si>
  <si>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</si>
  <si>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</si>
  <si>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</si>
  <si>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</si>
  <si>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</si>
  <si>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</si>
  <si>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</si>
  <si>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</si>
  <si>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</si>
  <si>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</si>
  <si>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</si>
  <si>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</si>
  <si>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</si>
  <si>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</si>
  <si>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</si>
  <si>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</si>
  <si>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</si>
  <si>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</si>
  <si>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</si>
  <si>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</si>
  <si>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</si>
  <si>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</si>
  <si>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</si>
  <si>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</si>
  <si>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</si>
  <si>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</si>
  <si>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</si>
  <si>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</si>
  <si>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</si>
  <si>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</si>
  <si>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</si>
  <si>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</si>
  <si>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</si>
  <si>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</si>
  <si>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</si>
  <si>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</si>
  <si>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</si>
  <si>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</si>
  <si>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</si>
  <si>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</si>
  <si>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</si>
  <si>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</si>
  <si>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</si>
  <si>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</si>
  <si>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</si>
  <si>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</si>
  <si>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</si>
  <si>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</si>
  <si>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</si>
  <si>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</si>
  <si>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</si>
  <si>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</si>
  <si>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</si>
  <si>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</si>
  <si>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</si>
  <si>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</si>
  <si>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</si>
  <si>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</si>
  <si>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</si>
  <si>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</si>
  <si>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</si>
  <si>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</si>
  <si>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</si>
  <si>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</si>
  <si>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</si>
  <si>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</si>
  <si>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</si>
  <si>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</si>
  <si>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</si>
  <si>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</si>
  <si>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</si>
  <si>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</si>
  <si>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</si>
  <si>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</si>
  <si>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</si>
  <si>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</si>
  <si>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</si>
  <si>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</si>
  <si>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</si>
  <si>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</si>
  <si>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</si>
  <si>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</si>
  <si>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</si>
  <si>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</si>
  <si>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</si>
  <si>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</si>
  <si>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</si>
  <si>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</si>
  <si>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</si>
  <si>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</si>
  <si>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</si>
  <si>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</si>
  <si>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</si>
  <si>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</si>
  <si>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</si>
  <si>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</si>
  <si>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</si>
  <si>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</si>
  <si>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</si>
  <si>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</si>
  <si>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</si>
  <si>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</si>
  <si>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</si>
  <si>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</si>
  <si>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</si>
  <si>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</si>
  <si>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</si>
  <si>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</si>
  <si>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</si>
  <si>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</si>
  <si>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</si>
  <si>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</si>
  <si>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</si>
  <si>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</si>
  <si>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</si>
  <si>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</si>
  <si>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</si>
  <si>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</si>
  <si>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</si>
  <si>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</si>
  <si>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</si>
  <si>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</si>
  <si>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</si>
  <si>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</si>
  <si>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</si>
  <si>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</si>
  <si>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</si>
  <si>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</si>
  <si>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</si>
  <si>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</si>
  <si>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</si>
  <si>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</si>
  <si>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</si>
  <si>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</si>
  <si>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</si>
  <si>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</si>
  <si>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</si>
  <si>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</si>
  <si>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</si>
  <si>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</si>
  <si>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</si>
  <si>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</si>
  <si>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</si>
  <si>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</si>
  <si>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</si>
  <si>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</si>
  <si>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</si>
  <si>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</si>
  <si>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</si>
  <si>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</si>
  <si>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</si>
  <si>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</si>
  <si>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</si>
  <si>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</si>
  <si>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</si>
  <si>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</si>
  <si>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</si>
  <si>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</si>
  <si>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</si>
  <si>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</si>
  <si>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</si>
  <si>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</si>
  <si>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</si>
  <si>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</si>
  <si>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</si>
  <si>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</si>
  <si>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</si>
  <si>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</si>
  <si>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</si>
  <si>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</si>
  <si>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</si>
  <si>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</si>
  <si>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</si>
  <si>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</si>
  <si>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</si>
  <si>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</si>
  <si>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</si>
  <si>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</si>
  <si>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</si>
  <si>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</si>
  <si>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</si>
  <si>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</si>
  <si>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</si>
  <si>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</si>
  <si>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</si>
  <si>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</si>
  <si>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</si>
  <si>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</si>
  <si>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</si>
  <si>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</si>
  <si>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</si>
  <si>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</si>
  <si>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</si>
  <si>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</si>
  <si>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</si>
  <si>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</si>
  <si>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</si>
  <si>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</si>
  <si>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</si>
  <si>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</si>
  <si>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</si>
  <si>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</si>
  <si>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</si>
  <si>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</si>
  <si>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</si>
  <si>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</si>
  <si>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</si>
  <si>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</si>
  <si>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</si>
  <si>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</si>
  <si>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</si>
  <si>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</si>
  <si>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</si>
  <si>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</si>
  <si>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</si>
  <si>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</si>
  <si>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</si>
  <si>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</si>
  <si>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</si>
  <si>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</si>
  <si>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</si>
  <si>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</si>
  <si>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</si>
  <si>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</si>
  <si>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</si>
  <si>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</si>
  <si>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</si>
  <si>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</si>
  <si>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</si>
  <si>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</si>
  <si>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</si>
  <si>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</si>
  <si>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</si>
  <si>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</si>
  <si>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</si>
  <si>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</si>
  <si>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</si>
  <si>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</si>
  <si>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</si>
  <si>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</si>
  <si>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</si>
  <si>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</si>
  <si>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</si>
  <si>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</si>
  <si>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</si>
  <si>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</si>
  <si>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</si>
  <si>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</si>
  <si>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</si>
  <si>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</si>
  <si>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</si>
  <si>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</si>
  <si>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</si>
  <si>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</si>
  <si>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</si>
  <si>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</si>
  <si>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</si>
  <si>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</si>
  <si>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</si>
  <si>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</si>
  <si>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</si>
  <si>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</si>
  <si>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</si>
  <si>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</si>
  <si>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</si>
  <si>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</si>
  <si>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</si>
  <si>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</si>
  <si>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</si>
  <si>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</si>
  <si>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</si>
  <si>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</si>
  <si>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</si>
  <si>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</si>
  <si>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</si>
  <si>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</si>
  <si>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</si>
  <si>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</si>
  <si>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</si>
  <si>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</si>
  <si>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</si>
  <si>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</si>
  <si>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</si>
  <si>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</si>
  <si>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</si>
  <si>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</si>
  <si>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</si>
  <si>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</si>
  <si>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</si>
  <si>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</si>
  <si>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</si>
  <si>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</si>
  <si>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</si>
  <si>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</si>
  <si>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</si>
  <si>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</si>
  <si>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</si>
  <si>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</si>
  <si>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</si>
  <si>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</si>
  <si>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</si>
  <si>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</si>
  <si>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</si>
  <si>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</si>
  <si>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</si>
  <si>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</si>
  <si>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</si>
  <si>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</si>
  <si>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</si>
  <si>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</si>
  <si>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</si>
  <si>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</si>
  <si>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</si>
  <si>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</si>
  <si>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</si>
  <si>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</si>
  <si>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</si>
  <si>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</si>
  <si>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</si>
  <si>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</si>
  <si>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</si>
  <si>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</si>
  <si>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</si>
  <si>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</si>
  <si>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</si>
  <si>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</si>
  <si>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</si>
  <si>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</si>
  <si>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</si>
  <si>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</si>
  <si>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</si>
  <si>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</si>
  <si>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</si>
  <si>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</si>
  <si>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</si>
  <si>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</si>
  <si>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</si>
  <si>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</si>
  <si>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</si>
  <si>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</si>
  <si>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</si>
  <si>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</si>
  <si>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</si>
  <si>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</si>
  <si>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</si>
  <si>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</si>
  <si>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</si>
  <si>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</si>
  <si>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</si>
  <si>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</si>
  <si>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</si>
  <si>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</si>
  <si>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</si>
  <si>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</si>
  <si>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</si>
  <si>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</si>
  <si>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</si>
  <si>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</si>
  <si>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</si>
  <si>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</si>
  <si>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</si>
  <si>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</si>
  <si>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</si>
  <si>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</si>
  <si>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</si>
  <si>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</si>
  <si>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</si>
  <si>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</si>
  <si>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</si>
  <si>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</si>
  <si>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</si>
  <si>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</si>
  <si>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</si>
  <si>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</si>
  <si>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</si>
  <si>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</si>
  <si>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</si>
  <si>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</si>
  <si>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</si>
  <si>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</si>
  <si>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</si>
  <si>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</si>
  <si>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</si>
  <si>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</si>
  <si>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</si>
  <si>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</si>
  <si>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</si>
  <si>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</si>
  <si>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</si>
  <si>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</si>
  <si>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</si>
  <si>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</si>
  <si>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</si>
  <si>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</si>
  <si>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</si>
  <si>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</si>
  <si>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</si>
  <si>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</si>
  <si>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</si>
  <si>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</si>
  <si>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</si>
  <si>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</si>
  <si>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</si>
  <si>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</si>
  <si>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</si>
  <si>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</si>
  <si>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</si>
  <si>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</si>
  <si>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</si>
  <si>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</si>
  <si>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</si>
  <si>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</si>
  <si>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</si>
  <si>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</si>
  <si>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</si>
  <si>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</si>
  <si>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</si>
  <si>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</si>
  <si>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</si>
  <si>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</si>
  <si>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</si>
  <si>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</si>
  <si>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</si>
  <si>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</si>
  <si>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</si>
  <si>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</si>
  <si>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</si>
  <si>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</si>
  <si>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</si>
  <si>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</si>
  <si>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</si>
  <si>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</si>
  <si>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</si>
  <si>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</si>
  <si>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</si>
  <si>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</si>
  <si>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</si>
  <si>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</si>
  <si>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</si>
  <si>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</si>
  <si>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</si>
  <si>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</si>
  <si>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</si>
  <si>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</si>
  <si>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</si>
  <si>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</si>
  <si>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</si>
  <si>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</si>
  <si>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</si>
  <si>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</si>
  <si>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</si>
  <si>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</si>
  <si>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</si>
  <si>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</si>
  <si>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</si>
  <si>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</si>
  <si>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</si>
  <si>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</si>
  <si>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</si>
  <si>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</si>
  <si>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</si>
  <si>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</si>
  <si>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</si>
  <si>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</si>
  <si>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</si>
  <si>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</si>
  <si>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</si>
  <si>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</si>
  <si>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</si>
  <si>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</si>
  <si>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</si>
  <si>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</si>
  <si>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</si>
  <si>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</si>
  <si>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</si>
  <si>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</si>
  <si>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</si>
  <si>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</si>
  <si>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</si>
  <si>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</si>
  <si>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</si>
  <si>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</si>
  <si>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</si>
  <si>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</si>
  <si>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</si>
  <si>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</si>
  <si>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</si>
  <si>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</si>
  <si>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</si>
  <si>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</si>
  <si>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</si>
  <si>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</si>
  <si>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</si>
  <si>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</si>
  <si>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</si>
  <si>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</si>
  <si>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</si>
  <si>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</si>
  <si>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</si>
  <si>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</si>
  <si>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</si>
  <si>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</si>
  <si>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</si>
  <si>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</si>
  <si>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</si>
  <si>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</si>
  <si>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</si>
  <si>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</si>
  <si>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</si>
  <si>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</si>
  <si>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</si>
  <si>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</si>
  <si>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</si>
  <si>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</si>
  <si>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</si>
  <si>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</si>
  <si>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</si>
  <si>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</si>
  <si>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</si>
  <si>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</si>
  <si>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</si>
  <si>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</si>
  <si>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</si>
  <si>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</si>
  <si>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</si>
  <si>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</si>
  <si>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</si>
  <si>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</si>
  <si>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</si>
  <si>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</si>
  <si>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</si>
  <si>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</si>
  <si>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</si>
  <si>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</si>
  <si>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</si>
  <si>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</si>
  <si>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</si>
  <si>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</si>
  <si>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</si>
  <si>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</si>
  <si>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</si>
  <si>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</si>
  <si>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</si>
  <si>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</si>
  <si>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</si>
  <si>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</si>
  <si>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</si>
  <si>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</si>
  <si>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</si>
  <si>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</si>
  <si>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</si>
  <si>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</si>
  <si>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</si>
  <si>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</si>
  <si>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</si>
  <si>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</si>
  <si>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</si>
  <si>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</si>
  <si>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</si>
  <si>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</si>
  <si>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</si>
  <si>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</si>
  <si>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</si>
  <si>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</si>
  <si>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</si>
  <si>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</si>
  <si>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</si>
  <si>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</si>
  <si>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</si>
  <si>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</si>
  <si>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</si>
  <si>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</si>
  <si>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</si>
  <si>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</si>
  <si>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</si>
  <si>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</si>
  <si>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</si>
  <si>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</si>
  <si>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</si>
  <si>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</si>
  <si>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</si>
  <si>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</si>
  <si>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</si>
  <si>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</si>
  <si>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</si>
  <si>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</si>
  <si>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</si>
  <si>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</si>
  <si>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</si>
  <si>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</si>
  <si>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</si>
  <si>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</si>
  <si>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</si>
  <si>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</si>
  <si>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</si>
  <si>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</si>
  <si>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</si>
  <si>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</si>
  <si>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</si>
  <si>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</si>
  <si>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</si>
  <si>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</si>
  <si>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</si>
  <si>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</si>
  <si>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</si>
  <si>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</si>
  <si>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</si>
  <si>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</si>
  <si>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</si>
  <si>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</si>
  <si>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</si>
  <si>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</si>
  <si>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</si>
  <si>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</si>
  <si>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</si>
  <si>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</si>
  <si>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</si>
  <si>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</si>
  <si>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</si>
  <si>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</si>
  <si>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</si>
  <si>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</si>
  <si>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</si>
  <si>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</si>
  <si>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</si>
  <si>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</si>
  <si>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</si>
  <si>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</si>
  <si>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</si>
  <si>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</si>
  <si>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</si>
  <si>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</si>
  <si>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</si>
  <si>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</si>
  <si>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</si>
  <si>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</si>
  <si>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</si>
  <si>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</si>
  <si>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</si>
  <si>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</si>
  <si>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</si>
  <si>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</si>
  <si>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</si>
  <si>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</si>
  <si>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</si>
  <si>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</si>
  <si>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</si>
  <si>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</si>
  <si>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</si>
  <si>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</si>
  <si>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</si>
  <si>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</si>
  <si>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</si>
  <si>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</si>
  <si>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</si>
  <si>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</si>
  <si>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</si>
  <si>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</si>
  <si>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</si>
  <si>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</si>
  <si>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</si>
  <si>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</si>
  <si>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</si>
  <si>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</si>
  <si>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</si>
  <si>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</si>
  <si>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</si>
  <si>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</si>
  <si>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</si>
  <si>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</si>
  <si>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</si>
  <si>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</si>
  <si>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</si>
  <si>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</si>
  <si>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</si>
  <si>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</si>
  <si>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</si>
  <si>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</si>
  <si>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</si>
  <si>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</si>
  <si>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</si>
  <si>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</si>
  <si>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</si>
  <si>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</si>
  <si>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</si>
  <si>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</si>
  <si>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</si>
  <si>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</si>
  <si>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</si>
  <si>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</si>
  <si>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</si>
  <si>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</si>
  <si>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</si>
  <si>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</si>
  <si>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</si>
  <si>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</si>
  <si>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</si>
  <si>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</si>
  <si>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</si>
  <si>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</si>
  <si>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</si>
  <si>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</si>
  <si>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</si>
  <si>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</si>
  <si>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</si>
  <si>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</si>
  <si>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</si>
  <si>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</si>
  <si>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</si>
  <si>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</si>
  <si>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</si>
  <si>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</si>
  <si>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</si>
  <si>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</si>
  <si>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</si>
  <si>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</si>
  <si>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</si>
  <si>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</si>
  <si>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</si>
  <si>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</si>
  <si>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</si>
  <si>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</si>
  <si>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</si>
  <si>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</si>
  <si>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</si>
  <si>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</si>
  <si>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</si>
  <si>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</si>
  <si>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</si>
  <si>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</si>
  <si>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</si>
  <si>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</si>
  <si>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</si>
  <si>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</si>
  <si>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</si>
  <si>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</si>
  <si>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</si>
  <si>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</si>
  <si>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</si>
  <si>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</si>
  <si>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</si>
  <si>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</si>
  <si>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</si>
  <si>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</si>
  <si>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</si>
  <si>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</si>
  <si>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</si>
  <si>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</si>
  <si>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</si>
  <si>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</si>
  <si>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</si>
  <si>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</si>
  <si>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</si>
  <si>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</si>
  <si>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</si>
  <si>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</si>
  <si>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</si>
  <si>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</si>
  <si>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</si>
  <si>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</si>
  <si>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</si>
  <si>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</si>
  <si>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</si>
  <si>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</si>
  <si>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</si>
  <si>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</si>
  <si>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</si>
  <si>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</si>
  <si>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</si>
  <si>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</si>
  <si>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</si>
  <si>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</si>
  <si>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</si>
  <si>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</si>
  <si>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</si>
  <si>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</si>
  <si>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</si>
  <si>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</si>
  <si>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</si>
  <si>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</si>
  <si>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</si>
  <si>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</si>
  <si>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</si>
  <si>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</si>
  <si>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</si>
  <si>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</si>
  <si>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</si>
  <si>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</si>
  <si>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</si>
  <si>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</si>
  <si>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</si>
  <si>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</si>
  <si>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</si>
  <si>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</si>
  <si>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</si>
  <si>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</si>
  <si>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</si>
  <si>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</si>
  <si>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</si>
  <si>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</si>
  <si>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</si>
  <si>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</si>
  <si>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</si>
  <si>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</si>
  <si>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</si>
  <si>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</si>
  <si>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</si>
  <si>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</si>
  <si>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</si>
  <si>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</si>
  <si>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</si>
  <si>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</si>
  <si>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</si>
  <si>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</si>
  <si>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</si>
  <si>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</si>
  <si>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</si>
  <si>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</si>
  <si>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</si>
  <si>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</si>
  <si>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</si>
  <si>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</si>
  <si>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</si>
  <si>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</si>
  <si>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</si>
  <si>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</si>
  <si>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</si>
  <si>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</si>
  <si>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</si>
  <si>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</si>
  <si>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</si>
  <si>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</si>
  <si>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</si>
  <si>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</si>
  <si>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</si>
  <si>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</si>
  <si>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</si>
  <si>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</si>
  <si>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</si>
  <si>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</si>
  <si>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</si>
  <si>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</si>
  <si>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</si>
  <si>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</si>
  <si>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</si>
  <si>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</si>
  <si>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</si>
  <si>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</si>
  <si>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</si>
  <si>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</si>
  <si>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</si>
  <si>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</si>
  <si>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</si>
  <si>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</si>
  <si>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</si>
  <si>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</si>
  <si>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</si>
  <si>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</si>
  <si>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</si>
  <si>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</si>
  <si>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</si>
  <si>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</si>
  <si>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</si>
  <si>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</si>
  <si>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</si>
  <si>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</si>
  <si>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</si>
  <si>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</si>
  <si>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</si>
  <si>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</si>
  <si>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</si>
  <si>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</si>
  <si>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</si>
  <si>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</si>
  <si>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</si>
  <si>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</si>
  <si>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</si>
  <si>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</si>
  <si>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</si>
  <si>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</si>
  <si>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</si>
  <si>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</si>
  <si>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</si>
  <si>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</si>
  <si>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</si>
  <si>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</si>
  <si>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</si>
  <si>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</si>
  <si>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</si>
  <si>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</si>
  <si>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</si>
  <si>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</si>
  <si>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</si>
  <si>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</si>
  <si>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</si>
  <si>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</si>
  <si>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</si>
  <si>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</si>
  <si>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</si>
  <si>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</si>
  <si>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</si>
  <si>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</si>
  <si>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</si>
  <si>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</si>
  <si>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</si>
  <si>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</si>
  <si>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</si>
  <si>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</si>
  <si>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</si>
  <si>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</si>
  <si>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</si>
  <si>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</si>
  <si>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</si>
  <si>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</si>
  <si>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</si>
  <si>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</si>
  <si>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</si>
  <si>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</si>
  <si>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</si>
  <si>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</si>
  <si>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</si>
  <si>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</si>
  <si>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</si>
  <si>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</si>
  <si>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</si>
  <si>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</si>
  <si>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</si>
  <si>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</si>
  <si>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</si>
  <si>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</si>
  <si>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</si>
  <si>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</si>
  <si>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</si>
  <si>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</si>
  <si>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</si>
  <si>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</si>
  <si>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</si>
  <si>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</si>
  <si>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</si>
  <si>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</si>
  <si>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</si>
  <si>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</si>
  <si>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</si>
  <si>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</si>
  <si>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</si>
  <si>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</si>
  <si>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</si>
  <si>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</si>
  <si>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</si>
  <si>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</si>
  <si>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</si>
  <si>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</si>
  <si>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</si>
  <si>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</si>
  <si>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</si>
  <si>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</si>
  <si>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</si>
  <si>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</si>
  <si>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</si>
  <si>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</si>
  <si>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</si>
  <si>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</si>
  <si>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</si>
  <si>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</si>
  <si>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</si>
  <si>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</si>
  <si>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</si>
  <si>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</si>
  <si>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</si>
  <si>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</si>
  <si>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</si>
  <si>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</si>
  <si>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</si>
  <si>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</si>
  <si>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</si>
  <si>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</si>
  <si>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</si>
  <si>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</si>
  <si>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</si>
  <si>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</si>
  <si>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</si>
  <si>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</si>
  <si>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</si>
  <si>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</si>
  <si>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</si>
  <si>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</si>
  <si>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</si>
  <si>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</si>
  <si>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</si>
  <si>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</si>
  <si>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</si>
  <si>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</si>
  <si>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</si>
  <si>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</si>
  <si>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</si>
  <si>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</si>
  <si>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</si>
  <si>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</si>
  <si>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</si>
  <si>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</si>
  <si>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</si>
  <si>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</si>
  <si>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</si>
  <si>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</si>
  <si>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</si>
  <si>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</si>
  <si>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</si>
  <si>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</si>
  <si>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</si>
  <si>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</si>
  <si>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</si>
  <si>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</si>
  <si>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</si>
  <si>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</si>
  <si>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</si>
  <si>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</si>
  <si>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</si>
  <si>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</si>
  <si>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</si>
  <si>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</si>
  <si>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</si>
  <si>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</si>
  <si>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</si>
  <si>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</si>
  <si>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</si>
  <si>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</si>
  <si>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</si>
  <si>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</si>
  <si>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</si>
  <si>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</si>
  <si>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</si>
  <si>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</si>
  <si>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</si>
  <si>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</si>
  <si>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</si>
  <si>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</si>
  <si>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</si>
  <si>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</si>
  <si>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</si>
  <si>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</si>
  <si>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</si>
  <si>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</si>
  <si>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</si>
  <si>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</si>
  <si>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</si>
  <si>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</si>
  <si>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</si>
  <si>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</si>
  <si>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</si>
  <si>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</si>
  <si>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</si>
  <si>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</si>
  <si>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</si>
  <si>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</si>
  <si>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</si>
  <si>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</si>
  <si>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</si>
  <si>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</si>
  <si>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</si>
  <si>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</si>
  <si>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</si>
  <si>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</si>
  <si>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</si>
  <si>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</si>
  <si>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</si>
  <si>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</si>
  <si>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</si>
  <si>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</si>
  <si>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</si>
  <si>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</si>
  <si>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</si>
  <si>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</si>
  <si>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</si>
  <si>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</si>
  <si>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</si>
  <si>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</si>
  <si>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</si>
  <si>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</si>
  <si>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</si>
  <si>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</si>
  <si>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</si>
  <si>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</si>
  <si>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</si>
  <si>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</si>
  <si>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</si>
  <si>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</si>
  <si>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</si>
  <si>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</si>
  <si>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</si>
  <si>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</si>
  <si>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</si>
  <si>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</si>
  <si>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</si>
  <si>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</si>
  <si>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</si>
  <si>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</si>
  <si>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</si>
  <si>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</si>
  <si>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</si>
  <si>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</si>
  <si>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</si>
  <si>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</si>
  <si>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</si>
  <si>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</si>
  <si>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</si>
  <si>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</si>
  <si>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</si>
  <si>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</si>
  <si>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</si>
  <si>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</si>
  <si>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</si>
  <si>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</si>
  <si>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</si>
  <si>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</si>
  <si>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</si>
  <si>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</si>
  <si>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</si>
  <si>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</si>
  <si>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</si>
  <si>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</si>
  <si>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</si>
  <si>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</si>
  <si>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</si>
  <si>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</si>
  <si>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</si>
  <si>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</si>
  <si>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</si>
  <si>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</si>
  <si>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</si>
  <si>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</si>
  <si>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</si>
  <si>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</si>
  <si>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</si>
  <si>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</si>
  <si>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</si>
  <si>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</si>
  <si>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152</t>
  </si>
  <si>
    <t>prestar el servicio de educacion inicial en el marco de la atencion integral en centros de desarrollo infantil CDI de confirmidad con los manuelaes operativos de la modalidad institucional  y familiar el lineamiento tecnico  para la atencion de la primera infancia y las directrices establecidas por el ICBF en armonia con la politica de estado para el desarrollo integral de la primera infancia de cero a siempre .</t>
  </si>
  <si>
    <t xml:space="preserve">ATENDER A LA PRIMERA INFANCIA EN EL MARCO DE LA ESTRATEGIA DE CERO A SIEMPRE DE CONFORMIDAD CON LAS DIRECTRICES,LINEAMIENTOS Y PARAMETROS ESTABLECIDOS POR EL ICBF MODALIDAD H.I </t>
  </si>
  <si>
    <t>PRESTAR EL SERVICIO DE ATENCION INTEGRAL A LOS NIÑOS ,NIÑAS MENORES DE 5 AÑOS OHASTA SU INGRESO AL GRADO  TRANSICION CON EL FIN DE PROMOVER EL DESARROLLO INTEGRAL DE LA PRIMERA INFANCIA  DE CONFORMIDAD CON EL MANUAL OPERATIVO DE LA MODALIDAD INSTITUCIONAL Y LAS DIRECTRICES ESTABLECIDAD POR EL ICBF  EN EL SERVICIO DE HOGARES INFANTILES</t>
  </si>
  <si>
    <t>“PRESTAR EL SERVICIO DE EDUCACION INICIAL EN EL MARCO DE LA ATENCION INTEGRAL A MUJERES GESTANTES,NIÑAS MENORES 5 AÑOS O HASTA SU INGRESO AL GRADO DE TRANSCION, CON ESTRATEGIAS Y ACCIONES PERTINENTES OPORTUNAS Y DE CALIDAD DESDE LA INTERCULTURALIDAD, RSEPONDIEND ALAS CARACTERISTICAS, PROPIAS DE LOS TERITORIOS Y COMUNIDADES DE CONFORMIDAD CON LOS MANUALES OPERATIVOS DE LAS MODALIDADES Y LAS DIRECTRICES ESTABLECIDAS POR EL ICBF, EN ARMONIA CON LA POLITICA DE ESTADO PARA EL DESARROLLO INTEGRAL DE LA PRIMERA INFANCIA DE CERO A SIEMPRE, EN LOS SERVICIOS DE LA MODALIDAD PROPIA E INTERCULTURAL.”</t>
  </si>
  <si>
    <t>Brindar atencion integral a niños y niñas entre los 6 meses y menores de 5 años de edad con vulnerabilidad economica y social, prioritariamnete a quiones por razones de trabajo de sus padreso adulto responsable de su cuidado permanecen solos temporalmente y a los hijos de familias en situacion de desplazamiento.</t>
  </si>
  <si>
    <t>UNION TEMPORAL UNIDOS POR EL CHOCO</t>
  </si>
  <si>
    <t>No. 2021-27-27001692020</t>
  </si>
  <si>
    <t>ASINPROF</t>
  </si>
  <si>
    <t>Parroquia Jesús de la Divina Miseircoridia</t>
  </si>
  <si>
    <t>ALCALDIA DE RIO IRO</t>
  </si>
  <si>
    <t>015-2015</t>
  </si>
  <si>
    <t>S/N</t>
  </si>
  <si>
    <t>01/01/2018</t>
  </si>
  <si>
    <t>25/01/2019</t>
  </si>
  <si>
    <t>Desarrollar actividades lúdicopedagogicas a niños y niñas entre 1 y 6 años por medio de la ejecución de estrategias a nivel artístico y cultural para la potencializacion de habilidades comunicativas, de interacción y resolución de conflictos, de acuerdo al modelo pedagógico solidario</t>
  </si>
  <si>
    <t>DESARROLLAR ACTIVIDADES LÚDICO-PEDAGÓGICAS A NIÑOS Y NIÑAS ENTRE 1 Y 5 AÑOS POR MEDIO DE LA EJECUCIÓN DE ESTRATEGIAS A NIVEL ARTÍSTICO Y CULTURAL PARA LA POTENCIALIZACIÓN DE HABILIDADES COMUNICATIVAS, DE INTERACCIÓN Y RESOLUCIÓN DE CONFLICTOS, DE ACUERDO AL MODELO  PEDAGÓGICO  SOLIDARIO</t>
  </si>
  <si>
    <t>Aunar esfuerzos para brindar atención a los niños y niñas menores de 5 años, para la promoción d el desarrollo integral de la primera infancia en el marco de la política de estado para eldesarrollo integral  de la primera infancia de cero a siempre en el marco del proyecto denominado “fortalecimiento de las estrategias de atención integral a la primera infancia en elmunicipio del rio iro –Choco</t>
  </si>
  <si>
    <t>127-2020-CHO</t>
  </si>
  <si>
    <t>prestar los servicios de educación inicial en el marco de la atención integral en la modalidad propia interarticular para grupos étnicos y comunidades rurales dispersas, respondiendo a las características propias de los territorios y comunidades, de conformidad con el manual operativo de la modalidad propia e intercultural, el lineamiento técnico para la atención dela primera infancias y las directrices establecidas por el</t>
  </si>
  <si>
    <t>Brindar atención integral a niñas y niños menores de seis (6) meses lactantes, niñas y niños de cero (0) a dos (2) años prioritariamente, y hasta los cinco (5)  años,  o  hasta su ingreso al  sistema  educativo, y  madres  gestantes</t>
  </si>
  <si>
    <t xml:space="preserve"> Brindar atención integral a niñas y niños menores de seis (6) meses lactantes, niñas y niños de cero (0) a dos (2) años prioritariamente, y hasta los cinco (5)  años,  o  hasta su ingreso al  sistema  educativo, y  madres  gestantes</t>
  </si>
  <si>
    <t>PRESTAR EL SERVICIO DE ATENCION INTEGRAL A LOS NIÑOS ,NIÑAS MENORES DE 5 AÑOS O HASTA SU INGRESO AL GRADO  TRANSICION  Y A MUJERES GESTANTES Y MADRES EN PERIODO DE LACTANCIA CON EL FIN DE PROMOVER EL DESARROLLO INTEGRAL DE LA PRIMERA INFANCIA CON CALIDAD  DE CONFORMIDAD CON LOS LINEAMIENTOS, EL MANUAL OPERATIVO, LAS DIRECTRICES Y PARAMETROS  Y ESTANDARES ESTABLECIDOS POR EL ICBF.</t>
  </si>
  <si>
    <t xml:space="preserve">ATENDER A LA PRIMERA INFANCIA EN EL MARCO DE LA ESTRATEGIA DE CERO A SIEMPRE ESPECIFICAMENTE A LOS NIÑOS Y NIÑAS MENORES DE 5 AÑOS EN CITUACION DE VULNERABILIDAD DE CONFORMIDAD CON LAS DIRECTRICES,LINEAMIENTOS Y PARAMETROS ESTABLECIDOS POR EL ICBF </t>
  </si>
  <si>
    <t>PRESTAR EL SERVICIO DE EDUCACION INICIAL EN EL MARCO DE LA ATENCION INTEGRAL A NIÑAS Y NIÑOS MENORES DE 5 AÑOS O HASTA SU INGRESO A EL GRADO TRANSICION DE CONFORMIDAD CON LOS MANUALES OPERATIVOS DE LA MODALIDAD Y LAS DIRECTRICES ESTABLECIDAD POR EL ICBF EN ARMONIA CO LA POLITICA DE ESTADO PARA EL DESARROLLO INTEGRAL DE LA PRIMERA INFANCIA DE CERO A SIEMPRE EN EL SERVICIO CENTROS DE DESARROLLO INFANTIL.</t>
  </si>
  <si>
    <t>IMPLEMENTAR UN PROCESO DE FORMACION Y MOVILIZACION SOCIAL QUE ATRAVES DE PRACTICAS ARTISCAS Y CULTURALES PROPIAS DE LA MUSICA URBANA  Y LA MUSICA TRADICIONAL CHOCUANA CONTRIBUYA A PREVENIR VULNERACION DE DERECHOS DE ADOLESCENTES ASOCIADAS A LAS DINAMICAS DEL PANDILLISMO Y LA DELINCUENCIA JUVENIL</t>
  </si>
  <si>
    <t>PRESTAR EL SERVICIO DE EDUCACION INICIAL EN EL MARCO DE LA ATENCION INTEGRAL A MUJERES GESTANTES  A NIÑAS Y NIÑOS MENORES DE 5 AÑOS O HASTA SU INGRESO A EL GRADO TRANSICION CON EXTRATEGIAS Y ACCIONES PERTINENTES,OPORTUNAS Y DE CALIDAD DESDE LA INTERCULTURALIDAD RESPONDIENDO A LAS CARACTERISTICAS PROPIAS DE LOS TERRITORIOS Y COMUNIDADES  DE CONFORMIDAD CON EL MANUAL OPERATIVO DE LA MODALIDAD Y LAS DIRECTRICES ESTABLECIDAD POR EL ICBF .</t>
  </si>
  <si>
    <t xml:space="preserve">PRESTAR EL SERVICIO EN HOGARES COMUNITARIOS CON BIENESTAR HCB FAMILIAR DE CONFORMIDAD CON LAS DIRECTRICES,LINEAMIENTOS Y PARAMETROS ESTABLECIDOS POR EL ICBF EN ARMONIA CON LA POLITICA DE ESTADO PARA EL DESARROLLO INTEGRAL DE LA PRIMERA INFANCIA  DE CERO A SIEMPRE </t>
  </si>
  <si>
    <t>PRESTAR EL SERVICIO DE EDUCACION INICIAL EN EL MARCO DE LA ATENCION INTEGRAL A NIÑAS Y NIÑOS MENORES DE 5 AÑOS O HASTA SU INGRESO A EL GRADO TRANSICION DE CONFORMIDAD CON LOS MANUALES OPERATIVOS DE LA MODALIDAD Y LAS DIRECTRICES ESTABLECIDAD POR EL ICBF EN ARMONIA CO LA POLITICA DE ESTADO PARA EL DESARROLLO INTEGRAL DE LA PRIMERA INFANCIA DE CERO A SIEMPRE EN EL SERVICIO  DE HOGARES INFANTILES</t>
  </si>
  <si>
    <t>PRESTAR EL SERVICIO DE EDUCACION INICIAL EN EL MARCO DE LA ATENCION INTEGRAL A NIÑAS Y NIÑOS MENORES DE 5 AÑOS O HASTA SU INGRESO A EL GRADO TRANSICION DE CONFORMIDAD CON LOS MANUALES OPERATIVOS DE LA MODALIDAD Y LAS DIRECTRICES ESTABLECIDAD POR EL ICBF EN ARMONIA CO LA POLITICA DE ESTADO PARA EL DESARROLLO INTEGRAL DE LA PRIMERA INFANCIA DE CERO A SIEMPRE EN EL SERVICIO DESARROLLO INFANTIL EN MEDIO FAMILIAR</t>
  </si>
  <si>
    <t>No. 2021-27-10001073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</si>
</sst>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33" fillId="0" borderId="0" xfId="0" applyFont="1"/>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G7" zoomScale="70" zoomScaleNormal="70"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44194.600074074071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6" t="str">
        <f>HYPERLINK("#Integrante_1!B20","IDENTIFICACIÓN DEL OFERENTE")</f>
        <v>IDENTIFICACIÓN DEL OFERENTE</v>
      </c>
      <c r="C8" s="48"/>
      <c r="D8" s="160"/>
      <c r="E8" s="268" t="str">
        <f>HYPERLINK("#Integrante_1!A109","CAPACIDAD RESIDUAL")</f>
        <v>CAPACIDAD RESIDUAL</v>
      </c>
      <c r="F8" s="269"/>
      <c r="G8" s="270"/>
      <c r="H8" s="187"/>
      <c r="I8" s="186" t="str">
        <f>HYPERLINK("#Integrante_1!N162","DISCAPACIDAD")</f>
        <v>DISCAPACIDAD</v>
      </c>
      <c r="J8" s="188"/>
      <c r="K8" s="186" t="str">
        <f>HYPERLINK("#Integrante_1!A188","TRAYECTORIA")</f>
        <v>TRAYECTORIA</v>
      </c>
      <c r="L8" s="36"/>
      <c r="M8" s="36"/>
      <c r="N8" s="36"/>
      <c r="O8" s="43"/>
    </row>
    <row r="9" spans="1:20" ht="30.75" customHeight="1" thickBot="1" x14ac:dyDescent="0.3">
      <c r="A9" s="42"/>
      <c r="B9" s="186" t="str">
        <f>HYPERLINK("#Integrante_1!I20","DATOS CONTRATO INVITACIÓN")</f>
        <v>DATOS CONTRATO INVITACIÓN</v>
      </c>
      <c r="C9" s="48"/>
      <c r="D9" s="48"/>
      <c r="E9" s="268" t="str">
        <f>HYPERLINK("#Integrante_1!A162","TALENTO HUMANO")</f>
        <v>TALENTO HUMANO</v>
      </c>
      <c r="F9" s="269"/>
      <c r="G9" s="270"/>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3">
      <c r="A10" s="42"/>
      <c r="B10" s="186" t="str">
        <f>HYPERLINK("#Integrante_1!B48","EXPERIENCIA TERRITORIAL")</f>
        <v>EXPERIENCIA TERRITORIAL</v>
      </c>
      <c r="C10" s="48"/>
      <c r="D10" s="48"/>
      <c r="E10" s="268" t="str">
        <f>HYPERLINK("#Integrante_1!F162","INFRAESTRUCTURA")</f>
        <v>INFRAESTRUCTURA</v>
      </c>
      <c r="F10" s="269"/>
      <c r="G10" s="270"/>
      <c r="H10" s="187"/>
      <c r="I10" s="18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c r="D14" s="14"/>
      <c r="E14" s="14"/>
      <c r="F14" s="14"/>
      <c r="G14" s="14"/>
      <c r="H14" s="14"/>
      <c r="I14" s="14"/>
      <c r="J14" s="14"/>
      <c r="K14" s="14"/>
      <c r="L14" s="14"/>
      <c r="M14" s="14"/>
      <c r="N14" s="14"/>
      <c r="O14" s="15"/>
    </row>
    <row r="15" spans="1:20" ht="19.5" customHeight="1" x14ac:dyDescent="0.2">
      <c r="A15" s="9"/>
      <c r="B15" s="32" t="s">
        <v>2640</v>
      </c>
      <c r="C15" s="195" t="s">
        <v>2688</v>
      </c>
      <c r="D15" s="35"/>
      <c r="E15" s="35"/>
      <c r="F15" s="5"/>
      <c r="G15" s="32" t="s">
        <v>1168</v>
      </c>
      <c r="H15" s="105" t="s">
        <v>628</v>
      </c>
      <c r="I15" s="32" t="s">
        <v>2629</v>
      </c>
      <c r="J15" s="110" t="s">
        <v>2637</v>
      </c>
      <c r="L15" s="265" t="s">
        <v>8</v>
      </c>
      <c r="M15" s="265"/>
      <c r="N15" s="184">
        <v>1</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v>818002346</v>
      </c>
      <c r="C20" s="5"/>
      <c r="D20" s="74"/>
      <c r="E20" s="161" t="s">
        <v>2670</v>
      </c>
      <c r="F20" s="163" t="s">
        <v>2687</v>
      </c>
      <c r="G20" s="5"/>
      <c r="H20" s="271"/>
      <c r="I20" s="150" t="s">
        <v>628</v>
      </c>
      <c r="J20" s="151" t="s">
        <v>634</v>
      </c>
      <c r="K20" s="152">
        <v>6080007120</v>
      </c>
      <c r="L20" s="153"/>
      <c r="M20" s="153">
        <v>44561</v>
      </c>
      <c r="N20" s="136">
        <f>+(M20-L20)/30</f>
        <v>1485.3666666666666</v>
      </c>
      <c r="O20" s="139"/>
      <c r="U20" s="135"/>
      <c r="V20" s="107">
        <f ca="1">NOW()</f>
        <v>44194.600074074071</v>
      </c>
      <c r="W20" s="107">
        <f ca="1">NOW()</f>
        <v>44194.600074074071</v>
      </c>
    </row>
    <row r="21" spans="1:23" ht="30" customHeight="1" outlineLevel="1" x14ac:dyDescent="0.25">
      <c r="A21" s="9"/>
      <c r="B21" s="72"/>
      <c r="C21" s="5"/>
      <c r="D21" s="5"/>
      <c r="E21" s="5"/>
      <c r="F21" s="5"/>
      <c r="G21" s="5"/>
      <c r="H21" s="71"/>
      <c r="I21" s="150"/>
      <c r="J21" s="151"/>
      <c r="K21" s="152"/>
      <c r="L21" s="153"/>
      <c r="M21" s="153"/>
      <c r="N21" s="136">
        <f t="shared" ref="N21:N35" si="0">+(M21-L21)/30</f>
        <v>0</v>
      </c>
      <c r="O21" s="140"/>
    </row>
    <row r="22" spans="1:23" ht="30" customHeight="1" outlineLevel="1" x14ac:dyDescent="0.25">
      <c r="A22" s="9"/>
      <c r="B22" s="72"/>
      <c r="C22" s="5"/>
      <c r="D22" s="5"/>
      <c r="E22" s="5"/>
      <c r="F22" s="5"/>
      <c r="G22" s="5"/>
      <c r="H22" s="71"/>
      <c r="I22" s="150"/>
      <c r="J22" s="151"/>
      <c r="K22" s="152"/>
      <c r="L22" s="153"/>
      <c r="M22" s="153"/>
      <c r="N22" s="137">
        <f t="shared" ref="N22:N33" si="1">+(M22-L22)/30</f>
        <v>0</v>
      </c>
      <c r="O22" s="140"/>
    </row>
    <row r="23" spans="1:23" ht="30" customHeight="1" outlineLevel="1" x14ac:dyDescent="0.25">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5">
      <c r="A24" s="9"/>
      <c r="B24" s="103"/>
      <c r="C24" s="21"/>
      <c r="D24" s="21"/>
      <c r="E24" s="21"/>
      <c r="F24" s="5"/>
      <c r="G24" s="5"/>
      <c r="H24" s="71"/>
      <c r="I24" s="150"/>
      <c r="J24" s="151"/>
      <c r="K24" s="152"/>
      <c r="L24" s="153"/>
      <c r="M24" s="153"/>
      <c r="N24" s="137">
        <f t="shared" si="1"/>
        <v>0</v>
      </c>
      <c r="O24" s="140"/>
    </row>
    <row r="25" spans="1:23" ht="30" customHeight="1" outlineLevel="1" x14ac:dyDescent="0.25">
      <c r="A25" s="9"/>
      <c r="B25" s="103"/>
      <c r="C25" s="21"/>
      <c r="D25" s="21"/>
      <c r="E25" s="21"/>
      <c r="F25" s="5"/>
      <c r="G25" s="5"/>
      <c r="H25" s="71"/>
      <c r="I25" s="150"/>
      <c r="J25" s="151"/>
      <c r="K25" s="152"/>
      <c r="L25" s="153"/>
      <c r="M25" s="153"/>
      <c r="N25" s="137">
        <f t="shared" si="1"/>
        <v>0</v>
      </c>
      <c r="O25" s="140"/>
    </row>
    <row r="26" spans="1:23" ht="30" customHeight="1" outlineLevel="1" x14ac:dyDescent="0.25">
      <c r="A26" s="9"/>
      <c r="B26" s="103"/>
      <c r="C26" s="21"/>
      <c r="D26" s="21"/>
      <c r="E26" s="21"/>
      <c r="F26" s="5"/>
      <c r="G26" s="5"/>
      <c r="H26" s="71"/>
      <c r="I26" s="150"/>
      <c r="J26" s="151"/>
      <c r="K26" s="152"/>
      <c r="L26" s="153"/>
      <c r="M26" s="153"/>
      <c r="N26" s="137">
        <f t="shared" si="1"/>
        <v>0</v>
      </c>
      <c r="O26" s="140"/>
    </row>
    <row r="27" spans="1:23" ht="30" customHeight="1" outlineLevel="1" x14ac:dyDescent="0.25">
      <c r="A27" s="9"/>
      <c r="B27" s="103"/>
      <c r="C27" s="21"/>
      <c r="D27" s="21"/>
      <c r="E27" s="21"/>
      <c r="F27" s="5"/>
      <c r="G27" s="5"/>
      <c r="H27" s="71"/>
      <c r="I27" s="150"/>
      <c r="J27" s="151"/>
      <c r="K27" s="152"/>
      <c r="L27" s="153"/>
      <c r="M27" s="153"/>
      <c r="N27" s="137">
        <f t="shared" si="1"/>
        <v>0</v>
      </c>
      <c r="O27" s="140"/>
    </row>
    <row r="28" spans="1:23" ht="30" customHeight="1" outlineLevel="1" x14ac:dyDescent="0.25">
      <c r="A28" s="9"/>
      <c r="B28" s="103"/>
      <c r="C28" s="21"/>
      <c r="D28" s="21"/>
      <c r="E28" s="21"/>
      <c r="F28" s="5"/>
      <c r="G28" s="5"/>
      <c r="H28" s="71"/>
      <c r="I28" s="150"/>
      <c r="J28" s="151"/>
      <c r="K28" s="152"/>
      <c r="L28" s="153"/>
      <c r="M28" s="153"/>
      <c r="N28" s="137">
        <f t="shared" si="1"/>
        <v>0</v>
      </c>
      <c r="O28" s="140"/>
    </row>
    <row r="29" spans="1:23" ht="30" customHeight="1" outlineLevel="1" x14ac:dyDescent="0.25">
      <c r="A29" s="9"/>
      <c r="B29" s="72"/>
      <c r="C29" s="5"/>
      <c r="D29" s="5"/>
      <c r="E29" s="5"/>
      <c r="F29" s="5"/>
      <c r="G29" s="5"/>
      <c r="H29" s="71"/>
      <c r="I29" s="150"/>
      <c r="J29" s="151"/>
      <c r="K29" s="152"/>
      <c r="L29" s="153"/>
      <c r="M29" s="153"/>
      <c r="N29" s="137">
        <f t="shared" si="1"/>
        <v>0</v>
      </c>
      <c r="O29" s="140"/>
    </row>
    <row r="30" spans="1:23" ht="30" customHeight="1" outlineLevel="1" x14ac:dyDescent="0.25">
      <c r="A30" s="9"/>
      <c r="B30" s="72"/>
      <c r="C30" s="5"/>
      <c r="D30" s="5"/>
      <c r="E30" s="5"/>
      <c r="F30" s="5"/>
      <c r="G30" s="5"/>
      <c r="H30" s="71"/>
      <c r="I30" s="150"/>
      <c r="J30" s="151"/>
      <c r="K30" s="152"/>
      <c r="L30" s="153"/>
      <c r="M30" s="153"/>
      <c r="N30" s="137">
        <f t="shared" si="1"/>
        <v>0</v>
      </c>
      <c r="O30" s="140"/>
    </row>
    <row r="31" spans="1:23" ht="30" customHeight="1" outlineLevel="1" x14ac:dyDescent="0.25">
      <c r="A31" s="9"/>
      <c r="B31" s="72"/>
      <c r="C31" s="5"/>
      <c r="D31" s="5"/>
      <c r="E31" s="5"/>
      <c r="F31" s="5"/>
      <c r="G31" s="5"/>
      <c r="H31" s="71"/>
      <c r="I31" s="150"/>
      <c r="J31" s="151"/>
      <c r="K31" s="152"/>
      <c r="L31" s="153"/>
      <c r="M31" s="153"/>
      <c r="N31" s="137">
        <f t="shared" si="1"/>
        <v>0</v>
      </c>
      <c r="O31" s="140"/>
    </row>
    <row r="32" spans="1:23" ht="30" customHeight="1" outlineLevel="1" x14ac:dyDescent="0.25">
      <c r="A32" s="9"/>
      <c r="B32" s="72"/>
      <c r="C32" s="5"/>
      <c r="D32" s="5"/>
      <c r="E32" s="5"/>
      <c r="F32" s="5"/>
      <c r="G32" s="5"/>
      <c r="H32" s="71"/>
      <c r="I32" s="150"/>
      <c r="J32" s="151"/>
      <c r="K32" s="152"/>
      <c r="L32" s="153"/>
      <c r="M32" s="153"/>
      <c r="N32" s="137">
        <f t="shared" si="1"/>
        <v>0</v>
      </c>
      <c r="O32" s="140"/>
    </row>
    <row r="33" spans="1:16" ht="30" customHeight="1" outlineLevel="1" x14ac:dyDescent="0.25">
      <c r="A33" s="9"/>
      <c r="B33" s="72"/>
      <c r="C33" s="5"/>
      <c r="D33" s="5"/>
      <c r="E33" s="5"/>
      <c r="F33" s="5"/>
      <c r="G33" s="5"/>
      <c r="H33" s="71"/>
      <c r="I33" s="150"/>
      <c r="J33" s="151"/>
      <c r="K33" s="152"/>
      <c r="L33" s="153"/>
      <c r="M33" s="153"/>
      <c r="N33" s="137">
        <f t="shared" si="1"/>
        <v>0</v>
      </c>
      <c r="O33" s="140"/>
    </row>
    <row r="34" spans="1:16" ht="30" customHeight="1" outlineLevel="1" x14ac:dyDescent="0.25">
      <c r="A34" s="9"/>
      <c r="B34" s="72"/>
      <c r="C34" s="5"/>
      <c r="D34" s="5"/>
      <c r="E34" s="5"/>
      <c r="F34" s="5"/>
      <c r="G34" s="5"/>
      <c r="H34" s="71"/>
      <c r="I34" s="150"/>
      <c r="J34" s="151"/>
      <c r="K34" s="152"/>
      <c r="L34" s="153"/>
      <c r="M34" s="153"/>
      <c r="N34" s="137">
        <f t="shared" si="0"/>
        <v>0</v>
      </c>
      <c r="O34" s="140"/>
    </row>
    <row r="35" spans="1:16" ht="30" customHeight="1" outlineLevel="1" x14ac:dyDescent="0.25">
      <c r="A35" s="9"/>
      <c r="B35" s="72"/>
      <c r="C35" s="5"/>
      <c r="D35" s="5"/>
      <c r="E35" s="5"/>
      <c r="F35" s="5"/>
      <c r="G35" s="5"/>
      <c r="H35" s="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str">
        <f>VLOOKUP(B20,EAS!A2:B1439,2,0)</f>
        <v>PARROQUIA SAN FRANCISCO SOLANO</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13" t="s">
        <v>2672</v>
      </c>
      <c r="C48" s="114" t="s">
        <v>31</v>
      </c>
      <c r="D48" s="112">
        <v>20</v>
      </c>
      <c r="E48" s="146">
        <v>42023</v>
      </c>
      <c r="F48" s="146">
        <v>42369</v>
      </c>
      <c r="G48" s="173">
        <f>IF(AND(E48&lt;&gt;"",F48&lt;&gt;""),((F48-E48)/30),"")</f>
        <v>11.533333333333333</v>
      </c>
      <c r="H48" s="116" t="s">
        <v>2683</v>
      </c>
      <c r="I48" s="115" t="s">
        <v>628</v>
      </c>
      <c r="J48" s="115" t="s">
        <v>635</v>
      </c>
      <c r="K48" s="118">
        <v>789763340</v>
      </c>
      <c r="L48" s="117" t="s">
        <v>1148</v>
      </c>
      <c r="M48" s="119">
        <v>1</v>
      </c>
      <c r="N48" s="117" t="s">
        <v>1151</v>
      </c>
      <c r="O48" s="117" t="s">
        <v>26</v>
      </c>
      <c r="P48" s="80"/>
    </row>
    <row r="49" spans="1:16" s="6" customFormat="1" ht="24.75" customHeight="1" x14ac:dyDescent="0.25">
      <c r="A49" s="144">
        <v>2</v>
      </c>
      <c r="B49" s="113" t="s">
        <v>2672</v>
      </c>
      <c r="C49" s="114" t="s">
        <v>31</v>
      </c>
      <c r="D49" s="112">
        <v>63</v>
      </c>
      <c r="E49" s="146">
        <v>42032</v>
      </c>
      <c r="F49" s="146">
        <v>42369</v>
      </c>
      <c r="G49" s="173">
        <f t="shared" ref="G49:G107" si="2">IF(AND(E49&lt;&gt;"",F49&lt;&gt;""),((F49-E49)/30),"")</f>
        <v>11.233333333333333</v>
      </c>
      <c r="H49" s="116" t="s">
        <v>2704</v>
      </c>
      <c r="I49" s="115" t="s">
        <v>628</v>
      </c>
      <c r="J49" s="115" t="s">
        <v>635</v>
      </c>
      <c r="K49" s="118">
        <v>829105695</v>
      </c>
      <c r="L49" s="117" t="s">
        <v>1148</v>
      </c>
      <c r="M49" s="119">
        <v>1</v>
      </c>
      <c r="N49" s="117" t="s">
        <v>1151</v>
      </c>
      <c r="O49" s="117" t="s">
        <v>26</v>
      </c>
      <c r="P49" s="80"/>
    </row>
    <row r="50" spans="1:16" s="6" customFormat="1" ht="24.75" customHeight="1" x14ac:dyDescent="0.25">
      <c r="A50" s="144">
        <v>3</v>
      </c>
      <c r="B50" s="113" t="s">
        <v>2672</v>
      </c>
      <c r="C50" s="114" t="s">
        <v>31</v>
      </c>
      <c r="D50" s="112">
        <v>199</v>
      </c>
      <c r="E50" s="146">
        <v>42518</v>
      </c>
      <c r="F50" s="146">
        <v>42674</v>
      </c>
      <c r="G50" s="173">
        <f t="shared" si="2"/>
        <v>5.2</v>
      </c>
      <c r="H50" s="121" t="s">
        <v>2703</v>
      </c>
      <c r="I50" s="115" t="s">
        <v>628</v>
      </c>
      <c r="J50" s="115" t="s">
        <v>635</v>
      </c>
      <c r="K50" s="118">
        <v>407674772</v>
      </c>
      <c r="L50" s="117" t="s">
        <v>1148</v>
      </c>
      <c r="M50" s="119">
        <v>1</v>
      </c>
      <c r="N50" s="117" t="s">
        <v>1151</v>
      </c>
      <c r="O50" s="117" t="s">
        <v>26</v>
      </c>
      <c r="P50" s="80"/>
    </row>
    <row r="51" spans="1:16" s="6" customFormat="1" ht="24.75" customHeight="1" outlineLevel="1" x14ac:dyDescent="0.25">
      <c r="A51" s="144">
        <v>4</v>
      </c>
      <c r="B51" s="113" t="s">
        <v>2672</v>
      </c>
      <c r="C51" s="114" t="s">
        <v>31</v>
      </c>
      <c r="D51" s="112">
        <v>187</v>
      </c>
      <c r="E51" s="146">
        <v>42517</v>
      </c>
      <c r="F51" s="146">
        <v>42674</v>
      </c>
      <c r="G51" s="173">
        <f t="shared" si="2"/>
        <v>5.2333333333333334</v>
      </c>
      <c r="H51" s="121" t="s">
        <v>2703</v>
      </c>
      <c r="I51" s="115" t="s">
        <v>628</v>
      </c>
      <c r="J51" s="115" t="s">
        <v>646</v>
      </c>
      <c r="K51" s="118">
        <v>516236076</v>
      </c>
      <c r="L51" s="117" t="s">
        <v>1148</v>
      </c>
      <c r="M51" s="119">
        <v>1</v>
      </c>
      <c r="N51" s="117" t="s">
        <v>1151</v>
      </c>
      <c r="O51" s="117" t="s">
        <v>26</v>
      </c>
      <c r="P51" s="80"/>
    </row>
    <row r="52" spans="1:16" s="7" customFormat="1" ht="24.75" customHeight="1" outlineLevel="1" x14ac:dyDescent="0.25">
      <c r="A52" s="145">
        <v>5</v>
      </c>
      <c r="B52" s="113" t="s">
        <v>2672</v>
      </c>
      <c r="C52" s="114" t="s">
        <v>31</v>
      </c>
      <c r="D52" s="112">
        <v>324</v>
      </c>
      <c r="E52" s="146">
        <v>43070</v>
      </c>
      <c r="F52" s="146">
        <v>43312</v>
      </c>
      <c r="G52" s="173">
        <f t="shared" si="2"/>
        <v>8.0666666666666664</v>
      </c>
      <c r="H52" s="121" t="s">
        <v>2705</v>
      </c>
      <c r="I52" s="115" t="s">
        <v>628</v>
      </c>
      <c r="J52" s="115" t="s">
        <v>645</v>
      </c>
      <c r="K52" s="118">
        <v>333999711</v>
      </c>
      <c r="L52" s="117" t="s">
        <v>1148</v>
      </c>
      <c r="M52" s="119">
        <v>1</v>
      </c>
      <c r="N52" s="117" t="s">
        <v>1151</v>
      </c>
      <c r="O52" s="117" t="s">
        <v>26</v>
      </c>
      <c r="P52" s="81"/>
    </row>
    <row r="53" spans="1:16" s="7" customFormat="1" ht="24.75" customHeight="1" outlineLevel="1" x14ac:dyDescent="0.25">
      <c r="A53" s="145">
        <v>6</v>
      </c>
      <c r="B53" s="113" t="s">
        <v>2672</v>
      </c>
      <c r="C53" s="114" t="s">
        <v>31</v>
      </c>
      <c r="D53" s="112">
        <v>522</v>
      </c>
      <c r="E53" s="146">
        <v>42719</v>
      </c>
      <c r="F53" s="146">
        <v>43084</v>
      </c>
      <c r="G53" s="173">
        <f t="shared" si="2"/>
        <v>12.166666666666666</v>
      </c>
      <c r="H53" s="121" t="s">
        <v>2701</v>
      </c>
      <c r="I53" s="115" t="s">
        <v>628</v>
      </c>
      <c r="J53" s="115" t="s">
        <v>645</v>
      </c>
      <c r="K53" s="118">
        <v>395337085</v>
      </c>
      <c r="L53" s="117" t="s">
        <v>1148</v>
      </c>
      <c r="M53" s="119">
        <v>1</v>
      </c>
      <c r="N53" s="117" t="s">
        <v>1151</v>
      </c>
      <c r="O53" s="117" t="s">
        <v>26</v>
      </c>
      <c r="P53" s="81"/>
    </row>
    <row r="54" spans="1:16" s="7" customFormat="1" ht="24.75" customHeight="1" outlineLevel="1" x14ac:dyDescent="0.25">
      <c r="A54" s="145">
        <v>7</v>
      </c>
      <c r="B54" s="113" t="s">
        <v>2672</v>
      </c>
      <c r="C54" s="114" t="s">
        <v>31</v>
      </c>
      <c r="D54" s="112">
        <v>531</v>
      </c>
      <c r="E54" s="146">
        <v>42719</v>
      </c>
      <c r="F54" s="146">
        <v>43084</v>
      </c>
      <c r="G54" s="173">
        <f t="shared" si="2"/>
        <v>12.166666666666666</v>
      </c>
      <c r="H54" s="124" t="s">
        <v>2702</v>
      </c>
      <c r="I54" s="115" t="s">
        <v>628</v>
      </c>
      <c r="J54" s="115" t="s">
        <v>645</v>
      </c>
      <c r="K54" s="120">
        <v>304801874</v>
      </c>
      <c r="L54" s="117" t="s">
        <v>1148</v>
      </c>
      <c r="M54" s="119">
        <v>1</v>
      </c>
      <c r="N54" s="117" t="s">
        <v>1151</v>
      </c>
      <c r="O54" s="117" t="s">
        <v>26</v>
      </c>
      <c r="P54" s="81"/>
    </row>
    <row r="55" spans="1:16" s="7" customFormat="1" ht="24.75" customHeight="1" outlineLevel="1" x14ac:dyDescent="0.25">
      <c r="A55" s="145">
        <v>8</v>
      </c>
      <c r="B55" s="113" t="s">
        <v>2672</v>
      </c>
      <c r="C55" s="114" t="s">
        <v>31</v>
      </c>
      <c r="D55" s="112">
        <v>234</v>
      </c>
      <c r="E55" s="146">
        <v>43424</v>
      </c>
      <c r="F55" s="146">
        <v>43465</v>
      </c>
      <c r="G55" s="173">
        <f t="shared" si="2"/>
        <v>1.3666666666666667</v>
      </c>
      <c r="H55" s="124" t="s">
        <v>2706</v>
      </c>
      <c r="I55" s="115" t="s">
        <v>628</v>
      </c>
      <c r="J55" s="115" t="s">
        <v>646</v>
      </c>
      <c r="K55" s="120">
        <v>44000000</v>
      </c>
      <c r="L55" s="117" t="s">
        <v>1148</v>
      </c>
      <c r="M55" s="119">
        <v>1</v>
      </c>
      <c r="N55" s="117" t="s">
        <v>1151</v>
      </c>
      <c r="O55" s="117" t="s">
        <v>26</v>
      </c>
      <c r="P55" s="81"/>
    </row>
    <row r="56" spans="1:16" s="7" customFormat="1" ht="24.75" customHeight="1" outlineLevel="1" x14ac:dyDescent="0.25">
      <c r="A56" s="145">
        <v>9</v>
      </c>
      <c r="B56" s="113" t="s">
        <v>2672</v>
      </c>
      <c r="C56" s="114" t="s">
        <v>31</v>
      </c>
      <c r="D56" s="112">
        <v>172</v>
      </c>
      <c r="E56" s="146">
        <v>43392</v>
      </c>
      <c r="F56" s="146">
        <v>43424</v>
      </c>
      <c r="G56" s="173">
        <f t="shared" si="2"/>
        <v>1.0666666666666667</v>
      </c>
      <c r="H56" s="116" t="s">
        <v>2707</v>
      </c>
      <c r="I56" s="115" t="s">
        <v>628</v>
      </c>
      <c r="J56" s="115" t="s">
        <v>634</v>
      </c>
      <c r="K56" s="120">
        <v>67744041</v>
      </c>
      <c r="L56" s="117" t="s">
        <v>1148</v>
      </c>
      <c r="M56" s="119">
        <v>1</v>
      </c>
      <c r="N56" s="117" t="s">
        <v>1151</v>
      </c>
      <c r="O56" s="117" t="s">
        <v>26</v>
      </c>
      <c r="P56" s="81"/>
    </row>
    <row r="57" spans="1:16" s="7" customFormat="1" ht="24.75" customHeight="1" outlineLevel="1" x14ac:dyDescent="0.25">
      <c r="A57" s="145">
        <v>10</v>
      </c>
      <c r="B57" s="64" t="s">
        <v>2672</v>
      </c>
      <c r="C57" s="65" t="s">
        <v>31</v>
      </c>
      <c r="D57" s="63">
        <v>173</v>
      </c>
      <c r="E57" s="146">
        <v>43392</v>
      </c>
      <c r="F57" s="146">
        <v>43449</v>
      </c>
      <c r="G57" s="173">
        <f t="shared" si="2"/>
        <v>1.9</v>
      </c>
      <c r="H57" s="64" t="s">
        <v>2705</v>
      </c>
      <c r="I57" s="63" t="s">
        <v>628</v>
      </c>
      <c r="J57" s="63" t="s">
        <v>645</v>
      </c>
      <c r="K57" s="66">
        <v>49449824</v>
      </c>
      <c r="L57" s="65" t="s">
        <v>1148</v>
      </c>
      <c r="M57" s="67">
        <v>1</v>
      </c>
      <c r="N57" s="65" t="s">
        <v>1151</v>
      </c>
      <c r="O57" s="65" t="s">
        <v>26</v>
      </c>
      <c r="P57" s="81"/>
    </row>
    <row r="58" spans="1:16" s="7" customFormat="1" ht="24.75" customHeight="1" outlineLevel="1" x14ac:dyDescent="0.25">
      <c r="A58" s="145">
        <v>11</v>
      </c>
      <c r="B58" s="64" t="s">
        <v>2672</v>
      </c>
      <c r="C58" s="65" t="s">
        <v>31</v>
      </c>
      <c r="D58" s="63">
        <v>259</v>
      </c>
      <c r="E58" s="146">
        <v>43593</v>
      </c>
      <c r="F58" s="146">
        <v>43982</v>
      </c>
      <c r="G58" s="173">
        <f t="shared" si="2"/>
        <v>12.966666666666667</v>
      </c>
      <c r="H58" s="64" t="s">
        <v>2708</v>
      </c>
      <c r="I58" s="63" t="s">
        <v>628</v>
      </c>
      <c r="J58" s="63" t="s">
        <v>657</v>
      </c>
      <c r="K58" s="66">
        <v>366436241</v>
      </c>
      <c r="L58" s="65" t="s">
        <v>1148</v>
      </c>
      <c r="M58" s="67">
        <v>1</v>
      </c>
      <c r="N58" s="65" t="s">
        <v>1151</v>
      </c>
      <c r="O58" s="65" t="s">
        <v>26</v>
      </c>
      <c r="P58" s="81"/>
    </row>
    <row r="59" spans="1:16" s="7" customFormat="1" ht="24.75" customHeight="1" outlineLevel="1" x14ac:dyDescent="0.25">
      <c r="A59" s="145">
        <v>12</v>
      </c>
      <c r="B59" s="64" t="s">
        <v>2672</v>
      </c>
      <c r="C59" s="65" t="s">
        <v>31</v>
      </c>
      <c r="D59" s="63">
        <v>265</v>
      </c>
      <c r="E59" s="146">
        <v>43035</v>
      </c>
      <c r="F59" s="146">
        <v>43312</v>
      </c>
      <c r="G59" s="173">
        <f t="shared" si="2"/>
        <v>9.2333333333333325</v>
      </c>
      <c r="H59" s="64" t="s">
        <v>2684</v>
      </c>
      <c r="I59" s="63" t="s">
        <v>628</v>
      </c>
      <c r="J59" s="63" t="s">
        <v>652</v>
      </c>
      <c r="K59" s="66">
        <v>175229730</v>
      </c>
      <c r="L59" s="65" t="s">
        <v>1148</v>
      </c>
      <c r="M59" s="67">
        <v>1</v>
      </c>
      <c r="N59" s="65" t="s">
        <v>1151</v>
      </c>
      <c r="O59" s="65" t="s">
        <v>26</v>
      </c>
      <c r="P59" s="81"/>
    </row>
    <row r="60" spans="1:16" s="7" customFormat="1" ht="24.75" customHeight="1" outlineLevel="1" x14ac:dyDescent="0.25">
      <c r="A60" s="145">
        <v>13</v>
      </c>
      <c r="B60" s="64" t="s">
        <v>2672</v>
      </c>
      <c r="C60" s="65" t="s">
        <v>31</v>
      </c>
      <c r="D60" s="63">
        <v>370</v>
      </c>
      <c r="E60" s="146">
        <v>43070</v>
      </c>
      <c r="F60" s="146">
        <v>43312</v>
      </c>
      <c r="G60" s="173">
        <f t="shared" si="2"/>
        <v>8.0666666666666664</v>
      </c>
      <c r="H60" s="64" t="s">
        <v>2685</v>
      </c>
      <c r="I60" s="63" t="s">
        <v>628</v>
      </c>
      <c r="J60" s="63" t="s">
        <v>652</v>
      </c>
      <c r="K60" s="66">
        <v>255707881</v>
      </c>
      <c r="L60" s="65" t="s">
        <v>1148</v>
      </c>
      <c r="M60" s="67">
        <v>1</v>
      </c>
      <c r="N60" s="65" t="s">
        <v>1151</v>
      </c>
      <c r="O60" s="65" t="s">
        <v>26</v>
      </c>
      <c r="P60" s="81"/>
    </row>
    <row r="61" spans="1:16" s="7" customFormat="1" ht="24.75" customHeight="1" outlineLevel="1" x14ac:dyDescent="0.25">
      <c r="A61" s="145">
        <v>14</v>
      </c>
      <c r="B61" s="64" t="s">
        <v>2672</v>
      </c>
      <c r="C61" s="65" t="s">
        <v>31</v>
      </c>
      <c r="D61" s="63">
        <v>264</v>
      </c>
      <c r="E61" s="146">
        <v>43035</v>
      </c>
      <c r="F61" s="146">
        <v>43312</v>
      </c>
      <c r="G61" s="173">
        <f t="shared" si="2"/>
        <v>9.2333333333333325</v>
      </c>
      <c r="H61" s="64" t="s">
        <v>2709</v>
      </c>
      <c r="I61" s="63" t="s">
        <v>628</v>
      </c>
      <c r="J61" s="63" t="s">
        <v>646</v>
      </c>
      <c r="K61" s="66">
        <v>242900052</v>
      </c>
      <c r="L61" s="65" t="s">
        <v>1148</v>
      </c>
      <c r="M61" s="67">
        <v>1</v>
      </c>
      <c r="N61" s="65" t="s">
        <v>1151</v>
      </c>
      <c r="O61" s="65" t="s">
        <v>26</v>
      </c>
      <c r="P61" s="81"/>
    </row>
    <row r="62" spans="1:16" s="7" customFormat="1" ht="24.75" customHeight="1" outlineLevel="1" x14ac:dyDescent="0.25">
      <c r="A62" s="145">
        <v>15</v>
      </c>
      <c r="B62" s="64" t="s">
        <v>2672</v>
      </c>
      <c r="C62" s="65" t="s">
        <v>31</v>
      </c>
      <c r="D62" s="63">
        <v>349</v>
      </c>
      <c r="E62" s="146">
        <v>43070</v>
      </c>
      <c r="F62" s="146">
        <v>43312</v>
      </c>
      <c r="G62" s="173">
        <f t="shared" si="2"/>
        <v>8.0666666666666664</v>
      </c>
      <c r="H62" s="124" t="s">
        <v>2710</v>
      </c>
      <c r="I62" s="63" t="s">
        <v>628</v>
      </c>
      <c r="J62" s="63" t="s">
        <v>635</v>
      </c>
      <c r="K62" s="66">
        <v>2494055427</v>
      </c>
      <c r="L62" s="65" t="s">
        <v>1148</v>
      </c>
      <c r="M62" s="67">
        <v>1</v>
      </c>
      <c r="N62" s="65" t="s">
        <v>1151</v>
      </c>
      <c r="O62" s="65" t="s">
        <v>26</v>
      </c>
      <c r="P62" s="81"/>
    </row>
    <row r="63" spans="1:16" s="7" customFormat="1" ht="24.75" customHeight="1" outlineLevel="1" x14ac:dyDescent="0.25">
      <c r="A63" s="145">
        <v>16</v>
      </c>
      <c r="B63" s="64" t="s">
        <v>2672</v>
      </c>
      <c r="C63" s="65" t="s">
        <v>31</v>
      </c>
      <c r="D63" s="63">
        <v>325</v>
      </c>
      <c r="E63" s="146">
        <v>43070</v>
      </c>
      <c r="F63" s="146">
        <v>43312</v>
      </c>
      <c r="G63" s="173">
        <f t="shared" si="2"/>
        <v>8.0666666666666664</v>
      </c>
      <c r="H63" s="64" t="s">
        <v>2705</v>
      </c>
      <c r="I63" s="63" t="s">
        <v>628</v>
      </c>
      <c r="J63" s="63" t="s">
        <v>657</v>
      </c>
      <c r="K63" s="66">
        <v>806019578</v>
      </c>
      <c r="L63" s="65" t="s">
        <v>1148</v>
      </c>
      <c r="M63" s="67">
        <v>1</v>
      </c>
      <c r="N63" s="65" t="s">
        <v>1151</v>
      </c>
      <c r="O63" s="65" t="s">
        <v>26</v>
      </c>
      <c r="P63" s="81"/>
    </row>
    <row r="64" spans="1:16" s="7" customFormat="1" ht="24.75" customHeight="1" outlineLevel="1" x14ac:dyDescent="0.25">
      <c r="A64" s="145">
        <v>17</v>
      </c>
      <c r="B64" s="64" t="s">
        <v>2672</v>
      </c>
      <c r="C64" s="65" t="s">
        <v>31</v>
      </c>
      <c r="D64" s="63">
        <v>283</v>
      </c>
      <c r="E64" s="146">
        <v>41995</v>
      </c>
      <c r="F64" s="146">
        <v>42369</v>
      </c>
      <c r="G64" s="173">
        <f t="shared" si="2"/>
        <v>12.466666666666667</v>
      </c>
      <c r="H64" s="64" t="s">
        <v>2705</v>
      </c>
      <c r="I64" s="63" t="s">
        <v>628</v>
      </c>
      <c r="J64" s="63" t="s">
        <v>657</v>
      </c>
      <c r="K64" s="66">
        <v>2266191874</v>
      </c>
      <c r="L64" s="65" t="s">
        <v>1148</v>
      </c>
      <c r="M64" s="67">
        <v>1</v>
      </c>
      <c r="N64" s="65" t="s">
        <v>1151</v>
      </c>
      <c r="O64" s="65" t="s">
        <v>26</v>
      </c>
      <c r="P64" s="81"/>
    </row>
    <row r="65" spans="1:16" s="7" customFormat="1" ht="24.75" customHeight="1" outlineLevel="1" x14ac:dyDescent="0.25">
      <c r="A65" s="145">
        <v>18</v>
      </c>
      <c r="B65" s="64" t="s">
        <v>2672</v>
      </c>
      <c r="C65" s="65" t="s">
        <v>31</v>
      </c>
      <c r="D65" s="63">
        <v>412</v>
      </c>
      <c r="E65" s="146">
        <v>42673</v>
      </c>
      <c r="F65" s="146">
        <v>43039</v>
      </c>
      <c r="G65" s="173">
        <f t="shared" si="2"/>
        <v>12.2</v>
      </c>
      <c r="H65" s="64" t="s">
        <v>2684</v>
      </c>
      <c r="I65" s="63" t="s">
        <v>628</v>
      </c>
      <c r="J65" s="63" t="s">
        <v>635</v>
      </c>
      <c r="K65" s="66">
        <v>307585830</v>
      </c>
      <c r="L65" s="65" t="s">
        <v>1148</v>
      </c>
      <c r="M65" s="67">
        <v>1</v>
      </c>
      <c r="N65" s="65" t="s">
        <v>1151</v>
      </c>
      <c r="O65" s="65" t="s">
        <v>26</v>
      </c>
      <c r="P65" s="81"/>
    </row>
    <row r="66" spans="1:16" s="7" customFormat="1" ht="24.75" customHeight="1" outlineLevel="1" x14ac:dyDescent="0.25">
      <c r="A66" s="145">
        <v>19</v>
      </c>
      <c r="B66" s="64" t="s">
        <v>2672</v>
      </c>
      <c r="C66" s="65" t="s">
        <v>31</v>
      </c>
      <c r="D66" s="63">
        <v>413</v>
      </c>
      <c r="E66" s="146">
        <v>42673</v>
      </c>
      <c r="F66" s="146">
        <v>43039</v>
      </c>
      <c r="G66" s="173">
        <f t="shared" si="2"/>
        <v>12.2</v>
      </c>
      <c r="H66" s="64" t="s">
        <v>2684</v>
      </c>
      <c r="I66" s="63" t="s">
        <v>628</v>
      </c>
      <c r="J66" s="63" t="s">
        <v>646</v>
      </c>
      <c r="K66" s="66">
        <v>173989568</v>
      </c>
      <c r="L66" s="65" t="s">
        <v>1148</v>
      </c>
      <c r="M66" s="67">
        <v>1</v>
      </c>
      <c r="N66" s="65" t="s">
        <v>1151</v>
      </c>
      <c r="O66" s="65" t="s">
        <v>26</v>
      </c>
      <c r="P66" s="81"/>
    </row>
    <row r="67" spans="1:16" s="7" customFormat="1" ht="24.75" customHeight="1" outlineLevel="1" x14ac:dyDescent="0.25">
      <c r="A67" s="145">
        <v>20</v>
      </c>
      <c r="B67" s="64" t="s">
        <v>2672</v>
      </c>
      <c r="C67" s="65" t="s">
        <v>31</v>
      </c>
      <c r="D67" s="63">
        <v>414</v>
      </c>
      <c r="E67" s="146">
        <v>42673</v>
      </c>
      <c r="F67" s="146">
        <v>43039</v>
      </c>
      <c r="G67" s="173">
        <f t="shared" si="2"/>
        <v>12.2</v>
      </c>
      <c r="H67" s="64" t="s">
        <v>2684</v>
      </c>
      <c r="I67" s="63" t="s">
        <v>628</v>
      </c>
      <c r="J67" s="63" t="s">
        <v>652</v>
      </c>
      <c r="K67" s="66">
        <v>188437680</v>
      </c>
      <c r="L67" s="65" t="s">
        <v>1148</v>
      </c>
      <c r="M67" s="67">
        <v>1</v>
      </c>
      <c r="N67" s="65" t="s">
        <v>1151</v>
      </c>
      <c r="O67" s="65" t="s">
        <v>26</v>
      </c>
      <c r="P67" s="81"/>
    </row>
    <row r="68" spans="1:16" s="7" customFormat="1" ht="24.75" customHeight="1" outlineLevel="1" x14ac:dyDescent="0.25">
      <c r="A68" s="144">
        <v>21</v>
      </c>
      <c r="B68" s="124" t="s">
        <v>2672</v>
      </c>
      <c r="C68" s="126" t="s">
        <v>31</v>
      </c>
      <c r="D68" s="123">
        <v>11</v>
      </c>
      <c r="E68" s="146">
        <v>40920</v>
      </c>
      <c r="F68" s="146">
        <v>41273</v>
      </c>
      <c r="G68" s="173">
        <f t="shared" si="2"/>
        <v>11.766666666666667</v>
      </c>
      <c r="H68" s="124" t="s">
        <v>2686</v>
      </c>
      <c r="I68" s="123" t="s">
        <v>628</v>
      </c>
      <c r="J68" s="123" t="s">
        <v>646</v>
      </c>
      <c r="K68" s="125">
        <v>69327450</v>
      </c>
      <c r="L68" s="126" t="s">
        <v>1148</v>
      </c>
      <c r="M68" s="119">
        <v>1</v>
      </c>
      <c r="N68" s="126" t="s">
        <v>1151</v>
      </c>
      <c r="O68" s="126" t="s">
        <v>26</v>
      </c>
      <c r="P68" s="81"/>
    </row>
    <row r="69" spans="1:16" s="7" customFormat="1" ht="24.75" customHeight="1" outlineLevel="1" x14ac:dyDescent="0.25">
      <c r="A69" s="144">
        <v>22</v>
      </c>
      <c r="B69" s="124" t="s">
        <v>2672</v>
      </c>
      <c r="C69" s="126" t="s">
        <v>31</v>
      </c>
      <c r="D69" s="123">
        <v>12</v>
      </c>
      <c r="E69" s="146">
        <v>40922</v>
      </c>
      <c r="F69" s="146">
        <v>41273</v>
      </c>
      <c r="G69" s="173">
        <f t="shared" si="2"/>
        <v>11.7</v>
      </c>
      <c r="H69" s="124" t="s">
        <v>2686</v>
      </c>
      <c r="I69" s="123" t="s">
        <v>628</v>
      </c>
      <c r="J69" s="123" t="s">
        <v>652</v>
      </c>
      <c r="K69" s="125">
        <v>74302220</v>
      </c>
      <c r="L69" s="126" t="s">
        <v>1148</v>
      </c>
      <c r="M69" s="119">
        <v>1</v>
      </c>
      <c r="N69" s="126" t="s">
        <v>1151</v>
      </c>
      <c r="O69" s="126" t="s">
        <v>26</v>
      </c>
      <c r="P69" s="81"/>
    </row>
    <row r="70" spans="1:16" s="7" customFormat="1" ht="24.75" customHeight="1" outlineLevel="1" x14ac:dyDescent="0.25">
      <c r="A70" s="144">
        <v>23</v>
      </c>
      <c r="B70" s="124" t="s">
        <v>2672</v>
      </c>
      <c r="C70" s="126" t="s">
        <v>31</v>
      </c>
      <c r="D70" s="123">
        <v>464</v>
      </c>
      <c r="E70" s="146">
        <v>42673</v>
      </c>
      <c r="F70" s="146">
        <v>43312</v>
      </c>
      <c r="G70" s="173">
        <f t="shared" si="2"/>
        <v>21.3</v>
      </c>
      <c r="H70" s="124" t="s">
        <v>2708</v>
      </c>
      <c r="I70" s="123" t="s">
        <v>628</v>
      </c>
      <c r="J70" s="123" t="s">
        <v>634</v>
      </c>
      <c r="K70" s="125">
        <v>680111752</v>
      </c>
      <c r="L70" s="126" t="s">
        <v>1148</v>
      </c>
      <c r="M70" s="119">
        <v>1</v>
      </c>
      <c r="N70" s="126" t="s">
        <v>1151</v>
      </c>
      <c r="O70" s="126" t="s">
        <v>26</v>
      </c>
      <c r="P70" s="81"/>
    </row>
    <row r="71" spans="1:16" s="7" customFormat="1" ht="24.75" customHeight="1" outlineLevel="1" x14ac:dyDescent="0.25">
      <c r="A71" s="144">
        <v>24</v>
      </c>
      <c r="B71" s="124" t="s">
        <v>2672</v>
      </c>
      <c r="C71" s="126" t="s">
        <v>31</v>
      </c>
      <c r="D71" s="123">
        <v>455</v>
      </c>
      <c r="E71" s="146">
        <v>42674</v>
      </c>
      <c r="F71" s="146">
        <v>43312</v>
      </c>
      <c r="G71" s="173">
        <f t="shared" si="2"/>
        <v>21.266666666666666</v>
      </c>
      <c r="H71" s="124" t="s">
        <v>2708</v>
      </c>
      <c r="I71" s="123" t="s">
        <v>628</v>
      </c>
      <c r="J71" s="123" t="s">
        <v>635</v>
      </c>
      <c r="K71" s="125">
        <v>1427285381</v>
      </c>
      <c r="L71" s="126" t="s">
        <v>1148</v>
      </c>
      <c r="M71" s="119">
        <v>1</v>
      </c>
      <c r="N71" s="126" t="s">
        <v>1151</v>
      </c>
      <c r="O71" s="126" t="s">
        <v>26</v>
      </c>
      <c r="P71" s="81"/>
    </row>
    <row r="72" spans="1:16" s="7" customFormat="1" ht="24.75" customHeight="1" outlineLevel="1" x14ac:dyDescent="0.25">
      <c r="A72" s="145">
        <v>25</v>
      </c>
      <c r="B72" s="124"/>
      <c r="C72" s="126"/>
      <c r="D72" s="123"/>
      <c r="E72" s="146"/>
      <c r="F72" s="146"/>
      <c r="G72" s="173" t="str">
        <f t="shared" si="2"/>
        <v/>
      </c>
      <c r="H72" s="124"/>
      <c r="I72" s="123" t="s">
        <v>628</v>
      </c>
      <c r="J72" s="123"/>
      <c r="K72" s="125"/>
      <c r="L72" s="126" t="s">
        <v>1148</v>
      </c>
      <c r="M72" s="119">
        <v>1</v>
      </c>
      <c r="N72" s="126"/>
      <c r="O72" s="126" t="s">
        <v>26</v>
      </c>
      <c r="P72" s="81"/>
    </row>
    <row r="73" spans="1:16" s="7" customFormat="1" ht="24.75" customHeight="1" outlineLevel="1" x14ac:dyDescent="0.25">
      <c r="A73" s="145">
        <v>26</v>
      </c>
      <c r="B73" s="124"/>
      <c r="C73" s="126"/>
      <c r="D73" s="123"/>
      <c r="E73" s="146"/>
      <c r="F73" s="146"/>
      <c r="G73" s="173" t="str">
        <f t="shared" si="2"/>
        <v/>
      </c>
      <c r="H73" s="124"/>
      <c r="I73" s="123" t="s">
        <v>628</v>
      </c>
      <c r="J73" s="123"/>
      <c r="K73" s="125"/>
      <c r="L73" s="126" t="s">
        <v>1148</v>
      </c>
      <c r="M73" s="119">
        <v>1</v>
      </c>
      <c r="N73" s="126"/>
      <c r="O73" s="126"/>
      <c r="P73" s="81"/>
    </row>
    <row r="74" spans="1:16" s="7" customFormat="1" ht="24.75" customHeight="1" outlineLevel="1" x14ac:dyDescent="0.25">
      <c r="A74" s="145">
        <v>27</v>
      </c>
      <c r="B74" s="124"/>
      <c r="C74" s="126"/>
      <c r="D74" s="123"/>
      <c r="E74" s="146"/>
      <c r="F74" s="146"/>
      <c r="G74" s="173" t="str">
        <f t="shared" si="2"/>
        <v/>
      </c>
      <c r="H74" s="124"/>
      <c r="I74" s="123" t="s">
        <v>628</v>
      </c>
      <c r="J74" s="123"/>
      <c r="K74" s="125"/>
      <c r="L74" s="126" t="s">
        <v>1148</v>
      </c>
      <c r="M74" s="119">
        <v>1</v>
      </c>
      <c r="N74" s="126"/>
      <c r="O74" s="126"/>
      <c r="P74" s="81"/>
    </row>
    <row r="75" spans="1:16" s="7" customFormat="1" ht="24.75" customHeight="1" outlineLevel="1" x14ac:dyDescent="0.25">
      <c r="A75" s="145">
        <v>28</v>
      </c>
      <c r="B75" s="124"/>
      <c r="C75" s="126"/>
      <c r="D75" s="123"/>
      <c r="E75" s="146"/>
      <c r="F75" s="146"/>
      <c r="G75" s="173" t="str">
        <f t="shared" si="2"/>
        <v/>
      </c>
      <c r="H75" s="124"/>
      <c r="I75" s="123" t="s">
        <v>628</v>
      </c>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t="s">
        <v>628</v>
      </c>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t="s">
        <v>628</v>
      </c>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t="s">
        <v>628</v>
      </c>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5">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5">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5">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5">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5">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5">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5">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5">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5">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5">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5">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5">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5">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5">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5">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5">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5">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5">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5">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5">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5">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5">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5">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5">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3">
      <c r="A107" s="145">
        <v>60</v>
      </c>
      <c r="B107" s="64"/>
      <c r="C107" s="65"/>
      <c r="D107" s="63"/>
      <c r="E107" s="146"/>
      <c r="F107" s="146"/>
      <c r="G107" s="173" t="str">
        <f t="shared" si="2"/>
        <v/>
      </c>
      <c r="H107" s="64"/>
      <c r="I107" s="63"/>
      <c r="J107" s="63"/>
      <c r="K107" s="66"/>
      <c r="L107" s="65"/>
      <c r="M107" s="67"/>
      <c r="N107" s="65"/>
      <c r="O107" s="65"/>
      <c r="P107" s="81"/>
    </row>
    <row r="108" spans="1:16" ht="29.45" customHeight="1" thickBot="1" x14ac:dyDescent="0.3">
      <c r="O108" s="186"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2" t="s">
        <v>2681</v>
      </c>
      <c r="E114" s="146">
        <v>43889</v>
      </c>
      <c r="F114" s="146">
        <v>44196</v>
      </c>
      <c r="G114" s="173">
        <f>IF(AND(E114&lt;&gt;"",F114&lt;&gt;""),((F114-E114)/30),"")</f>
        <v>10.233333333333333</v>
      </c>
      <c r="H114" s="124" t="s">
        <v>2682</v>
      </c>
      <c r="I114" s="123" t="s">
        <v>628</v>
      </c>
      <c r="J114" s="123" t="s">
        <v>657</v>
      </c>
      <c r="K114" s="125">
        <v>797381727</v>
      </c>
      <c r="L114" s="102">
        <f>+IF(AND(K114&gt;0,O114="Ejecución"),(K114/877802)*Tabla28[[#This Row],[% participación]],IF(AND(K114&gt;0,O114&lt;&gt;"Ejecución"),"-",""))</f>
        <v>908.38449559240007</v>
      </c>
      <c r="M114" s="126" t="s">
        <v>1148</v>
      </c>
      <c r="N114" s="182">
        <v>1</v>
      </c>
      <c r="O114" s="178" t="s">
        <v>1150</v>
      </c>
      <c r="P114" s="80"/>
    </row>
    <row r="115" spans="1:16" s="6" customFormat="1" ht="24.75" customHeight="1" x14ac:dyDescent="0.25">
      <c r="A115" s="144">
        <v>2</v>
      </c>
      <c r="B115" s="176" t="s">
        <v>2672</v>
      </c>
      <c r="C115" s="177" t="s">
        <v>31</v>
      </c>
      <c r="D115" s="63"/>
      <c r="E115" s="146"/>
      <c r="F115" s="146"/>
      <c r="G115" s="173" t="str">
        <f t="shared" ref="G115:G116" si="3">IF(AND(E115&lt;&gt;"",F115&lt;&gt;""),((F115-E115)/30),"")</f>
        <v/>
      </c>
      <c r="H115" s="64"/>
      <c r="I115" s="63"/>
      <c r="J115" s="63"/>
      <c r="K115" s="68"/>
      <c r="L115" s="102" t="str">
        <f>+IF(AND(K115&gt;0,O115="Ejecución"),(K115/877802)*Tabla28[[#This Row],[% participación]],IF(AND(K115&gt;0,O115&lt;&gt;"Ejecución"),"-",""))</f>
        <v/>
      </c>
      <c r="M115" s="65"/>
      <c r="N115" s="182" t="str">
        <f>+IF(M116="No",1,IF(M116="Si","Ingrese %",""))</f>
        <v/>
      </c>
      <c r="O115" s="178" t="s">
        <v>1150</v>
      </c>
      <c r="P115" s="80"/>
    </row>
    <row r="116" spans="1:16" s="6" customFormat="1" ht="24.75" customHeight="1" x14ac:dyDescent="0.25">
      <c r="A116" s="144">
        <v>3</v>
      </c>
      <c r="B116" s="176" t="s">
        <v>2672</v>
      </c>
      <c r="C116" s="177" t="s">
        <v>31</v>
      </c>
      <c r="D116" s="63"/>
      <c r="E116" s="146"/>
      <c r="F116" s="146"/>
      <c r="G116" s="173" t="str">
        <f t="shared" si="3"/>
        <v/>
      </c>
      <c r="H116" s="64"/>
      <c r="I116" s="63"/>
      <c r="J116" s="63"/>
      <c r="K116" s="68"/>
      <c r="L116" s="102" t="str">
        <f>+IF(AND(K116&gt;0,O116="Ejecución"),(K116/877802)*Tabla28[[#This Row],[% participación]],IF(AND(K116&gt;0,O116&lt;&gt;"Ejecución"),"-",""))</f>
        <v/>
      </c>
      <c r="M116" s="65"/>
      <c r="N116" s="182" t="str">
        <f t="shared" ref="N116:N160" si="4">+IF(M116="No",1,IF(M116="Si","Ingrese %",""))</f>
        <v/>
      </c>
      <c r="O116" s="178" t="s">
        <v>1150</v>
      </c>
      <c r="P116" s="80"/>
    </row>
    <row r="117" spans="1:16" s="6" customFormat="1" ht="24.75" customHeight="1" outlineLevel="1" x14ac:dyDescent="0.25">
      <c r="A117" s="144">
        <v>4</v>
      </c>
      <c r="B117" s="176" t="s">
        <v>2672</v>
      </c>
      <c r="C117" s="177" t="s">
        <v>31</v>
      </c>
      <c r="D117" s="63"/>
      <c r="E117" s="146"/>
      <c r="F117" s="146"/>
      <c r="G117" s="173" t="str">
        <f t="shared" ref="G117:G159" si="5">IF(AND(E117&lt;&gt;"",F117&lt;&gt;""),((F117-E117)/30),"")</f>
        <v/>
      </c>
      <c r="H117" s="64"/>
      <c r="I117" s="63"/>
      <c r="J117" s="63"/>
      <c r="K117" s="68"/>
      <c r="L117" s="102" t="str">
        <f>+IF(AND(K117&gt;0,O117="Ejecución"),(K117/877802)*Tabla28[[#This Row],[% participación]],IF(AND(K117&gt;0,O117&lt;&gt;"Ejecución"),"-",""))</f>
        <v/>
      </c>
      <c r="M117" s="65"/>
      <c r="N117" s="182" t="str">
        <f t="shared" si="4"/>
        <v/>
      </c>
      <c r="O117" s="178" t="s">
        <v>1150</v>
      </c>
      <c r="P117" s="80"/>
    </row>
    <row r="118" spans="1:16" s="7" customFormat="1" ht="24.75" customHeight="1" outlineLevel="1" x14ac:dyDescent="0.25">
      <c r="A118" s="145">
        <v>5</v>
      </c>
      <c r="B118" s="176" t="s">
        <v>2672</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5">
      <c r="A119" s="145">
        <v>6</v>
      </c>
      <c r="B119" s="176" t="s">
        <v>2672</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5">
      <c r="A120" s="145">
        <v>7</v>
      </c>
      <c r="B120" s="176" t="s">
        <v>2672</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5">
      <c r="A121" s="145">
        <v>8</v>
      </c>
      <c r="B121" s="176" t="s">
        <v>2672</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5">
      <c r="A122" s="145">
        <v>9</v>
      </c>
      <c r="B122" s="176" t="s">
        <v>2672</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5">
      <c r="A123" s="145">
        <v>10</v>
      </c>
      <c r="B123" s="176" t="s">
        <v>2672</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5">
      <c r="A124" s="145">
        <v>11</v>
      </c>
      <c r="B124" s="176" t="s">
        <v>2672</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5">
      <c r="A125" s="145">
        <v>12</v>
      </c>
      <c r="B125" s="176" t="s">
        <v>2672</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5">
      <c r="A126" s="145">
        <v>13</v>
      </c>
      <c r="B126" s="176" t="s">
        <v>2672</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5">
      <c r="A127" s="145">
        <v>14</v>
      </c>
      <c r="B127" s="176" t="s">
        <v>2672</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5">
      <c r="A128" s="145">
        <v>15</v>
      </c>
      <c r="B128" s="176" t="s">
        <v>2672</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5">
      <c r="A129" s="145">
        <v>16</v>
      </c>
      <c r="B129" s="176" t="s">
        <v>2672</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5">
      <c r="A130" s="145">
        <v>17</v>
      </c>
      <c r="B130" s="176" t="s">
        <v>2672</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5">
      <c r="A131" s="145">
        <v>18</v>
      </c>
      <c r="B131" s="176" t="s">
        <v>2672</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5">
      <c r="A132" s="145">
        <v>19</v>
      </c>
      <c r="B132" s="176" t="s">
        <v>2672</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5">
      <c r="A133" s="145">
        <v>20</v>
      </c>
      <c r="B133" s="176" t="s">
        <v>2672</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5">
      <c r="A134" s="145">
        <v>21</v>
      </c>
      <c r="B134" s="176" t="s">
        <v>2672</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5">
      <c r="A135" s="145">
        <v>22</v>
      </c>
      <c r="B135" s="176" t="s">
        <v>2672</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5">
      <c r="A136" s="145">
        <v>23</v>
      </c>
      <c r="B136" s="176" t="s">
        <v>2672</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5">
      <c r="A137" s="145">
        <v>24</v>
      </c>
      <c r="B137" s="176" t="s">
        <v>2672</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5">
      <c r="A138" s="145">
        <v>25</v>
      </c>
      <c r="B138" s="176" t="s">
        <v>2672</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5">
      <c r="A139" s="145">
        <v>26</v>
      </c>
      <c r="B139" s="176" t="s">
        <v>2672</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5">
      <c r="A140" s="145">
        <v>27</v>
      </c>
      <c r="B140" s="176" t="s">
        <v>2672</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5">
      <c r="A141" s="145">
        <v>28</v>
      </c>
      <c r="B141" s="176" t="s">
        <v>2672</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5">
      <c r="A142" s="145">
        <v>29</v>
      </c>
      <c r="B142" s="176" t="s">
        <v>2672</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5">
      <c r="A143" s="145">
        <v>30</v>
      </c>
      <c r="B143" s="176" t="s">
        <v>2672</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5">
      <c r="A144" s="145">
        <v>31</v>
      </c>
      <c r="B144" s="176" t="s">
        <v>2672</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5">
      <c r="A145" s="145">
        <v>32</v>
      </c>
      <c r="B145" s="176" t="s">
        <v>2672</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5">
      <c r="A146" s="145">
        <v>33</v>
      </c>
      <c r="B146" s="176" t="s">
        <v>2672</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5">
      <c r="A147" s="145">
        <v>34</v>
      </c>
      <c r="B147" s="176" t="s">
        <v>2672</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5">
      <c r="A148" s="145">
        <v>35</v>
      </c>
      <c r="B148" s="176" t="s">
        <v>2672</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5">
      <c r="A149" s="145">
        <v>36</v>
      </c>
      <c r="B149" s="176" t="s">
        <v>2672</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5">
      <c r="A150" s="145">
        <v>37</v>
      </c>
      <c r="B150" s="176" t="s">
        <v>2672</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5">
      <c r="A151" s="145">
        <v>38</v>
      </c>
      <c r="B151" s="176" t="s">
        <v>2672</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5">
      <c r="A152" s="145">
        <v>39</v>
      </c>
      <c r="B152" s="176" t="s">
        <v>2672</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5">
      <c r="A153" s="145">
        <v>40</v>
      </c>
      <c r="B153" s="176" t="s">
        <v>2672</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5">
      <c r="A154" s="145">
        <v>41</v>
      </c>
      <c r="B154" s="176" t="s">
        <v>2672</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5">
      <c r="A155" s="145">
        <v>42</v>
      </c>
      <c r="B155" s="176" t="s">
        <v>2672</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5">
      <c r="A156" s="145">
        <v>43</v>
      </c>
      <c r="B156" s="176" t="s">
        <v>2672</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5">
      <c r="A157" s="145">
        <v>44</v>
      </c>
      <c r="B157" s="176" t="s">
        <v>2672</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5">
      <c r="A158" s="145">
        <v>45</v>
      </c>
      <c r="B158" s="176" t="s">
        <v>2672</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5">
      <c r="A159" s="145">
        <v>46</v>
      </c>
      <c r="B159" s="176" t="s">
        <v>2672</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3">
      <c r="A160" s="145">
        <v>47</v>
      </c>
      <c r="B160" s="176" t="s">
        <v>2672</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1" customHeight="1" thickBot="1" x14ac:dyDescent="0.3">
      <c r="O161" s="186"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26"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6"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2671</v>
      </c>
      <c r="C179" s="249"/>
      <c r="D179" s="249"/>
      <c r="E179" s="24">
        <v>0.02</v>
      </c>
      <c r="F179" s="179">
        <v>0.03</v>
      </c>
      <c r="G179" s="180">
        <f>IF(F179&gt;0,SUM(E179+F179),"")</f>
        <v>0.05</v>
      </c>
      <c r="H179" s="5"/>
      <c r="I179" s="254" t="s">
        <v>2675</v>
      </c>
      <c r="J179" s="255"/>
      <c r="K179" s="255"/>
      <c r="L179" s="256"/>
      <c r="M179" s="179"/>
      <c r="O179" s="8"/>
      <c r="Q179" s="19"/>
      <c r="R179" s="180" t="str">
        <f>IF(M179&gt;0,SUM(S179+M179),"")</f>
        <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0.05</v>
      </c>
      <c r="D185" s="93" t="s">
        <v>2633</v>
      </c>
      <c r="E185" s="96">
        <f>+(C185*SUM(K20:K35))</f>
        <v>304000356</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26" t="s">
        <v>24</v>
      </c>
      <c r="J192" s="5" t="s">
        <v>2642</v>
      </c>
      <c r="K192" s="5"/>
      <c r="M192" s="5"/>
      <c r="N192" s="5"/>
      <c r="O192" s="8"/>
      <c r="Q192" s="155"/>
      <c r="R192" s="156"/>
      <c r="S192" s="156"/>
      <c r="T192" s="155"/>
    </row>
    <row r="193" spans="1:18" x14ac:dyDescent="0.25">
      <c r="A193" s="9"/>
      <c r="C193" s="127"/>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HYPERLINK("#Integrante_1!A1","INICIO")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2">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H5" zoomScale="85" zoomScaleNormal="85" zoomScaleSheetLayoutView="40" zoomScalePageLayoutView="40" workbookViewId="0">
      <selection activeCell="J21" sqref="J21"/>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44194.600074074071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HYPERLINK("#Integrante_2!B20","IDENTIFICACIÓN DEL OFERENTE")</f>
        <v>IDENTIFICACIÓN DEL OFERENTE</v>
      </c>
      <c r="C8" s="189"/>
      <c r="D8" s="193"/>
      <c r="E8" s="268" t="str">
        <f>HYPERLINK("#Integrante_2!A109","CAPACIDAD RESIDUAL")</f>
        <v>CAPACIDAD RESIDUAL</v>
      </c>
      <c r="F8" s="269"/>
      <c r="G8" s="270"/>
      <c r="H8" s="194"/>
      <c r="I8" s="186" t="str">
        <f>HYPERLINK("#Integrante_2!N162","DISCAPACIDAD")</f>
        <v>DISCAPACIDAD</v>
      </c>
      <c r="J8" s="190"/>
      <c r="K8" s="186" t="str">
        <f>HYPERLINK("#Integrante_2!A188","TRAYECTORIA")</f>
        <v>TRAYECTORIA</v>
      </c>
      <c r="L8" s="189"/>
      <c r="M8" s="36"/>
      <c r="N8" s="36"/>
      <c r="O8" s="43"/>
    </row>
    <row r="9" spans="1:20" ht="30.75" customHeight="1" thickBot="1" x14ac:dyDescent="0.3">
      <c r="A9" s="192"/>
      <c r="B9" s="186" t="str">
        <f>HYPERLINK("#Integrante_2!I20","DATOS CONTRATO INVITACIÓN")</f>
        <v>DATOS CONTRATO INVITACIÓN</v>
      </c>
      <c r="C9" s="189"/>
      <c r="D9" s="189"/>
      <c r="E9" s="268" t="str">
        <f>HYPERLINK("#Integrante_2!A162","TALENTO HUMANO")</f>
        <v>TALENTO HUMANO</v>
      </c>
      <c r="F9" s="269"/>
      <c r="G9" s="270"/>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3">
      <c r="A10" s="192"/>
      <c r="B10" s="186" t="str">
        <f>HYPERLINK("#Integrante_2!B48","EXPERIENCIA TERRITORIAL")</f>
        <v>EXPERIENCIA TERRITORIAL</v>
      </c>
      <c r="C10" s="189"/>
      <c r="D10" s="189"/>
      <c r="E10" s="268" t="str">
        <f>HYPERLINK("#Integrante_2!F162","INFRAESTRUCTURA")</f>
        <v>INFRAESTRUCTURA</v>
      </c>
      <c r="F10" s="269"/>
      <c r="G10" s="270"/>
      <c r="H10" s="194"/>
      <c r="I10" s="186" t="str">
        <f>HYPERLINK("#Integrante_2!L176","VALOR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t="s">
        <v>2711</v>
      </c>
      <c r="D15" s="35"/>
      <c r="E15" s="35"/>
      <c r="F15" s="5"/>
      <c r="G15" s="32" t="s">
        <v>1168</v>
      </c>
      <c r="H15" s="105" t="s">
        <v>628</v>
      </c>
      <c r="I15" s="32" t="s">
        <v>2629</v>
      </c>
      <c r="J15" s="110" t="s">
        <v>2637</v>
      </c>
      <c r="L15" s="265" t="s">
        <v>8</v>
      </c>
      <c r="M15" s="265"/>
      <c r="N15" s="184">
        <v>1</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v>900125247</v>
      </c>
      <c r="C20" s="5"/>
      <c r="D20" s="169"/>
      <c r="E20" s="161" t="s">
        <v>2670</v>
      </c>
      <c r="F20" s="163" t="s">
        <v>2687</v>
      </c>
      <c r="G20" s="5"/>
      <c r="H20" s="271"/>
      <c r="I20" s="150" t="s">
        <v>628</v>
      </c>
      <c r="J20" s="151" t="s">
        <v>634</v>
      </c>
      <c r="K20" s="152">
        <v>6080007120</v>
      </c>
      <c r="L20" s="153"/>
      <c r="M20" s="153">
        <v>44561</v>
      </c>
      <c r="N20" s="136">
        <f>+(M20-L20)/30</f>
        <v>1485.3666666666666</v>
      </c>
      <c r="O20" s="139"/>
      <c r="U20" s="135"/>
      <c r="V20" s="107">
        <f ca="1">NOW()</f>
        <v>44194.600074074071</v>
      </c>
      <c r="W20" s="107">
        <f ca="1">NOW()</f>
        <v>44194.600074074071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str">
        <f>VLOOKUP(B20,EAS!A2:B1439,2,0)</f>
        <v>FUNDACIÓN PROTEGER DEL CHOCO</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t="s">
        <v>2689</v>
      </c>
      <c r="C48" s="126" t="s">
        <v>32</v>
      </c>
      <c r="D48" s="123" t="s">
        <v>2692</v>
      </c>
      <c r="E48" s="146">
        <v>42019</v>
      </c>
      <c r="F48" s="146">
        <v>42353</v>
      </c>
      <c r="G48" s="173">
        <f>IF(AND(E48&lt;&gt;"",F48&lt;&gt;""),((F48-E48)/30),"")</f>
        <v>11.133333333333333</v>
      </c>
      <c r="H48" s="124" t="s">
        <v>2696</v>
      </c>
      <c r="I48" s="123" t="s">
        <v>628</v>
      </c>
      <c r="J48" s="123" t="s">
        <v>642</v>
      </c>
      <c r="K48" s="125">
        <v>94000000</v>
      </c>
      <c r="L48" s="126" t="s">
        <v>1148</v>
      </c>
      <c r="M48" s="182">
        <v>1</v>
      </c>
      <c r="N48" s="126" t="s">
        <v>1151</v>
      </c>
      <c r="O48" s="126" t="s">
        <v>26</v>
      </c>
      <c r="P48" s="80"/>
    </row>
    <row r="49" spans="1:16" s="6" customFormat="1" ht="24.75" customHeight="1" x14ac:dyDescent="0.25">
      <c r="A49" s="144">
        <v>2</v>
      </c>
      <c r="B49" s="124" t="s">
        <v>2690</v>
      </c>
      <c r="C49" s="126" t="s">
        <v>32</v>
      </c>
      <c r="D49" s="123" t="s">
        <v>2693</v>
      </c>
      <c r="E49" s="146">
        <v>43497</v>
      </c>
      <c r="F49" s="146">
        <v>43773</v>
      </c>
      <c r="G49" s="173">
        <f t="shared" ref="G49:G107" si="1">IF(AND(E49&lt;&gt;"",F49&lt;&gt;""),((F49-E49)/30),"")</f>
        <v>9.1999999999999993</v>
      </c>
      <c r="H49" s="124" t="s">
        <v>2697</v>
      </c>
      <c r="I49" s="123" t="s">
        <v>628</v>
      </c>
      <c r="J49" s="123" t="s">
        <v>645</v>
      </c>
      <c r="K49" s="125">
        <v>15500000</v>
      </c>
      <c r="L49" s="126" t="s">
        <v>1148</v>
      </c>
      <c r="M49" s="182">
        <v>1</v>
      </c>
      <c r="N49" s="126" t="s">
        <v>1151</v>
      </c>
      <c r="O49" s="126" t="s">
        <v>26</v>
      </c>
      <c r="P49" s="80"/>
    </row>
    <row r="50" spans="1:16" s="6" customFormat="1" ht="24.75" customHeight="1" x14ac:dyDescent="0.25">
      <c r="A50" s="144">
        <v>3</v>
      </c>
      <c r="B50" s="124" t="s">
        <v>2691</v>
      </c>
      <c r="C50" s="126" t="s">
        <v>32</v>
      </c>
      <c r="D50" s="123" t="s">
        <v>2693</v>
      </c>
      <c r="E50" s="146">
        <v>42420</v>
      </c>
      <c r="F50" s="146">
        <v>42719</v>
      </c>
      <c r="G50" s="173">
        <f t="shared" si="1"/>
        <v>9.9666666666666668</v>
      </c>
      <c r="H50" s="121" t="s">
        <v>2698</v>
      </c>
      <c r="I50" s="123" t="s">
        <v>628</v>
      </c>
      <c r="J50" s="123" t="s">
        <v>653</v>
      </c>
      <c r="K50" s="125">
        <v>38000000</v>
      </c>
      <c r="L50" s="126" t="s">
        <v>1148</v>
      </c>
      <c r="M50" s="182">
        <v>1</v>
      </c>
      <c r="N50" s="126" t="s">
        <v>1151</v>
      </c>
      <c r="O50" s="126" t="s">
        <v>26</v>
      </c>
      <c r="P50" s="80"/>
    </row>
    <row r="51" spans="1:16" s="6" customFormat="1" ht="24.75" customHeight="1" outlineLevel="1" x14ac:dyDescent="0.25">
      <c r="A51" s="144">
        <v>4</v>
      </c>
      <c r="B51" s="124" t="s">
        <v>2691</v>
      </c>
      <c r="C51" s="126" t="s">
        <v>32</v>
      </c>
      <c r="D51" s="123" t="s">
        <v>2693</v>
      </c>
      <c r="E51" s="146">
        <v>42786</v>
      </c>
      <c r="F51" s="146">
        <v>43094</v>
      </c>
      <c r="G51" s="173">
        <f t="shared" si="1"/>
        <v>10.266666666666667</v>
      </c>
      <c r="H51" s="124" t="s">
        <v>2698</v>
      </c>
      <c r="I51" s="123" t="s">
        <v>628</v>
      </c>
      <c r="J51" s="123" t="s">
        <v>653</v>
      </c>
      <c r="K51" s="125">
        <v>45000000</v>
      </c>
      <c r="L51" s="126" t="s">
        <v>1148</v>
      </c>
      <c r="M51" s="182">
        <v>1</v>
      </c>
      <c r="N51" s="126" t="s">
        <v>1151</v>
      </c>
      <c r="O51" s="126" t="s">
        <v>26</v>
      </c>
      <c r="P51" s="80"/>
    </row>
    <row r="52" spans="1:16" s="7" customFormat="1" ht="24.75" customHeight="1" outlineLevel="1" x14ac:dyDescent="0.25">
      <c r="A52" s="145">
        <v>5</v>
      </c>
      <c r="B52" s="124" t="s">
        <v>2691</v>
      </c>
      <c r="C52" s="126" t="s">
        <v>32</v>
      </c>
      <c r="D52" s="123" t="s">
        <v>2693</v>
      </c>
      <c r="E52" s="146" t="s">
        <v>2694</v>
      </c>
      <c r="F52" s="146" t="s">
        <v>2695</v>
      </c>
      <c r="G52" s="173">
        <f t="shared" si="1"/>
        <v>12.966666666666667</v>
      </c>
      <c r="H52" s="121" t="s">
        <v>2698</v>
      </c>
      <c r="I52" s="123" t="s">
        <v>628</v>
      </c>
      <c r="J52" s="123" t="s">
        <v>653</v>
      </c>
      <c r="K52" s="125">
        <v>48950000</v>
      </c>
      <c r="L52" s="126" t="s">
        <v>1148</v>
      </c>
      <c r="M52" s="182">
        <v>1</v>
      </c>
      <c r="N52" s="126" t="s">
        <v>1151</v>
      </c>
      <c r="O52" s="126" t="s">
        <v>26</v>
      </c>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2"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6"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t="s">
        <v>2699</v>
      </c>
      <c r="E114" s="146">
        <v>43887</v>
      </c>
      <c r="F114" s="146">
        <v>44196</v>
      </c>
      <c r="G114" s="173">
        <f>IF(AND(E114&lt;&gt;"",F114&lt;&gt;""),((F114-E114)/30),"")</f>
        <v>10.3</v>
      </c>
      <c r="H114" s="124" t="s">
        <v>2700</v>
      </c>
      <c r="I114" s="123" t="s">
        <v>628</v>
      </c>
      <c r="J114" s="123" t="s">
        <v>632</v>
      </c>
      <c r="K114" s="125">
        <v>2305138707</v>
      </c>
      <c r="L114" s="102">
        <f>+IF(AND(K114&gt;0,O114="Ejecución"),(K114/877802)*Tabla283[[#This Row],[% participación]],IF(AND(K114&gt;0,O114&lt;&gt;"Ejecución"),"-",""))</f>
        <v>2626.0349224540387</v>
      </c>
      <c r="M114" s="126" t="s">
        <v>1148</v>
      </c>
      <c r="N114" s="182">
        <v>1</v>
      </c>
      <c r="O114" s="178" t="s">
        <v>1150</v>
      </c>
      <c r="P114" s="80"/>
    </row>
    <row r="115" spans="1:16" s="6" customFormat="1" ht="24.75" customHeight="1" x14ac:dyDescent="0.25">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+IF(AND(K115&gt;0,O115="Ejecución"),(K115/877802)*Tabla283[[#This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+IF(AND(K116&gt;0,O116="Ejecución"),(K116/877802)*Tabla283[[#This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+IF(AND(K117&gt;0,O117="Ejecución"),(K117/877802)*Tabla283[[#This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5">
      <c r="A158" s="145">
        <v>45</v>
      </c>
      <c r="B158" s="176" t="s">
        <v>2672</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5">
      <c r="A159" s="145">
        <v>46</v>
      </c>
      <c r="B159" s="176" t="s">
        <v>2672</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2672</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1" customHeight="1" thickBot="1" x14ac:dyDescent="0.3">
      <c r="O161" s="186"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6"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t="s">
        <v>2622</v>
      </c>
      <c r="O178" s="8"/>
      <c r="Q178" s="19"/>
      <c r="R178" s="19"/>
      <c r="S178" s="165" t="s">
        <v>2623</v>
      </c>
      <c r="T178" s="19"/>
      <c r="U178" s="19"/>
      <c r="V178" s="19"/>
      <c r="W178" s="19"/>
      <c r="X178" s="19"/>
      <c r="Y178" s="19"/>
      <c r="Z178" s="19"/>
      <c r="AA178" s="19"/>
      <c r="AB178" s="19"/>
    </row>
    <row r="179" spans="1:28" ht="23.25" x14ac:dyDescent="0.25">
      <c r="A179" s="9"/>
      <c r="B179" s="249" t="s">
        <v>2671</v>
      </c>
      <c r="C179" s="249"/>
      <c r="D179" s="249"/>
      <c r="E179" s="24">
        <v>0.02</v>
      </c>
      <c r="F179" s="179"/>
      <c r="G179" s="180" t="str">
        <f>IF(F179&gt;0,SUM(E179+F179),"")</f>
        <v/>
      </c>
      <c r="H179" s="5"/>
      <c r="I179" s="246" t="s">
        <v>2675</v>
      </c>
      <c r="J179" s="247"/>
      <c r="K179" s="247"/>
      <c r="L179" s="248"/>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50"/>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HYPERLINK("#Integrante_2!A1","INICIO")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44194.600074074071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HYPERLINK("#Integrante_3!B20","IDENTIFICACIÓN DEL OFERENTE")</f>
        <v>IDENTIFICACIÓN DEL OFERENTE</v>
      </c>
      <c r="C8" s="189"/>
      <c r="D8" s="193"/>
      <c r="E8" s="268" t="str">
        <f>HYPERLINK("#Integrante_3!A109","CAPACIDAD RESIDUAL")</f>
        <v>CAPACIDAD RESIDUAL</v>
      </c>
      <c r="F8" s="269"/>
      <c r="G8" s="270"/>
      <c r="H8" s="194"/>
      <c r="I8" s="186" t="str">
        <f>HYPERLINK("#Integrante_3!N162","DISCAPACIDAD")</f>
        <v>DISCAPACIDAD</v>
      </c>
      <c r="J8" s="190"/>
      <c r="K8" s="186" t="str">
        <f>HYPERLINK("#Integrante_3!A188","TRAYECTORIA")</f>
        <v>TRAYECTORIA</v>
      </c>
      <c r="L8" s="189"/>
      <c r="M8" s="36"/>
      <c r="N8" s="36"/>
      <c r="O8" s="43"/>
    </row>
    <row r="9" spans="1:20" ht="30.75" customHeight="1" thickBot="1" x14ac:dyDescent="0.3">
      <c r="A9" s="192"/>
      <c r="B9" s="186" t="str">
        <f>HYPERLINK("#Integrante_3!I20","DATOS CONTRATO INVITACIÓN")</f>
        <v>DATOS CONTRATO INVITACIÓN</v>
      </c>
      <c r="C9" s="189"/>
      <c r="D9" s="189"/>
      <c r="E9" s="268" t="str">
        <f>HYPERLINK("#Integrante_3!A162","TALENTO HUMANO")</f>
        <v>TALENTO HUMANO</v>
      </c>
      <c r="F9" s="269"/>
      <c r="G9" s="270"/>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3">
      <c r="A10" s="192"/>
      <c r="B10" s="186" t="str">
        <f>HYPERLINK("#Integrante_3!B48","EXPERIENCIA TERRITORIAL")</f>
        <v>EXPERIENCIA TERRITORIAL</v>
      </c>
      <c r="C10" s="189"/>
      <c r="D10" s="189"/>
      <c r="E10" s="268" t="str">
        <f>HYPERLINK("#Integrante_3!F162","INFRAESTRUCTURA")</f>
        <v>INFRAESTRUCTURA</v>
      </c>
      <c r="F10" s="269"/>
      <c r="G10" s="270"/>
      <c r="H10" s="194"/>
      <c r="I10" s="186" t="str">
        <f>HYPERLINK("#Integrante_3!L176","VALOR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71"/>
      <c r="I20" s="150"/>
      <c r="J20" s="151"/>
      <c r="K20" s="152"/>
      <c r="L20" s="153"/>
      <c r="M20" s="153"/>
      <c r="N20" s="136">
        <f>+(M20-L20)/30</f>
        <v>0</v>
      </c>
      <c r="O20" s="139"/>
      <c r="U20" s="135"/>
      <c r="V20" s="107">
        <f ca="1">NOW()</f>
        <v>44194.600074074071</v>
      </c>
      <c r="W20" s="107">
        <f ca="1">NOW()</f>
        <v>44194.600074074071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3">
      <c r="A158" s="145">
        <v>45</v>
      </c>
      <c r="B158" s="176" t="s">
        <v>2672</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1" customHeight="1" thickBot="1" x14ac:dyDescent="0.3">
      <c r="O159" s="186"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2663</v>
      </c>
      <c r="C166" s="210"/>
      <c r="D166" s="210"/>
      <c r="E166" s="8"/>
      <c r="F166" s="5"/>
      <c r="H166" s="83" t="s">
        <v>2662</v>
      </c>
      <c r="I166" s="240"/>
      <c r="J166" s="241"/>
      <c r="K166" s="241"/>
      <c r="L166" s="241"/>
      <c r="M166" s="241"/>
      <c r="N166" s="241"/>
      <c r="O166" s="242"/>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8"/>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2675</v>
      </c>
      <c r="J174" s="204"/>
      <c r="K174" s="204"/>
      <c r="L174" s="204"/>
      <c r="M174" s="204"/>
      <c r="O174" s="186"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65"/>
      <c r="S175" s="19"/>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65" t="s">
        <v>2623</v>
      </c>
      <c r="S176" s="19"/>
      <c r="T176" s="19"/>
      <c r="U176" s="19"/>
      <c r="V176" s="19"/>
      <c r="W176" s="19"/>
      <c r="X176" s="19"/>
      <c r="Y176" s="19"/>
      <c r="Z176" s="19"/>
      <c r="AA176" s="19"/>
      <c r="AB176" s="19"/>
    </row>
    <row r="177" spans="1:28" ht="23.25" x14ac:dyDescent="0.25">
      <c r="A177" s="9"/>
      <c r="B177" s="249" t="s">
        <v>2671</v>
      </c>
      <c r="C177" s="249"/>
      <c r="D177" s="249"/>
      <c r="E177" s="24">
        <v>0.02</v>
      </c>
      <c r="F177" s="179"/>
      <c r="G177" s="180" t="str">
        <f>IF(F177&gt;0,SUM(E177+F177),"")</f>
        <v/>
      </c>
      <c r="H177" s="5"/>
      <c r="I177" s="246" t="s">
        <v>2675</v>
      </c>
      <c r="J177" s="247"/>
      <c r="K177" s="247"/>
      <c r="L177" s="248"/>
      <c r="M177" s="179"/>
      <c r="O177" s="8"/>
      <c r="Q177" s="19"/>
      <c r="R177" s="180" t="str">
        <f>IF(M177&gt;0,SUM(L177+M177),"")</f>
        <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2676</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HYPERLINK("#Integrante_3!A1","INICIO")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44194.600074074071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HYPERLINK("#Integrante_4!B20","IDENTIFICACIÓN DEL OFERENTE")</f>
        <v>IDENTIFICACIÓN DEL OFERENTE</v>
      </c>
      <c r="C8" s="189"/>
      <c r="D8" s="193"/>
      <c r="E8" s="268" t="str">
        <f>HYPERLINK("#Integrante_4!A109","CAPACIDAD RESIDUAL")</f>
        <v>CAPACIDAD RESIDUAL</v>
      </c>
      <c r="F8" s="269"/>
      <c r="G8" s="270"/>
      <c r="H8" s="194"/>
      <c r="I8" s="186" t="str">
        <f>HYPERLINK("#Integrante_4!N162","DISCAPACIDAD")</f>
        <v>DISCAPACIDAD</v>
      </c>
      <c r="J8" s="190"/>
      <c r="K8" s="186" t="str">
        <f>HYPERLINK("#Integrante_4!A188","TRAYECTORIA")</f>
        <v>TRAYECTORIA</v>
      </c>
      <c r="L8" s="189"/>
      <c r="M8" s="36"/>
      <c r="N8" s="36"/>
      <c r="O8" s="43"/>
    </row>
    <row r="9" spans="1:20" ht="30.75" customHeight="1" thickBot="1" x14ac:dyDescent="0.3">
      <c r="A9" s="192"/>
      <c r="B9" s="186" t="str">
        <f>HYPERLINK("#Integrante_4!I20","DATOS CONTRATO INVITACIÓN")</f>
        <v>DATOS CONTRATO INVITACIÓN</v>
      </c>
      <c r="C9" s="189"/>
      <c r="D9" s="189"/>
      <c r="E9" s="268" t="str">
        <f>HYPERLINK("#Integrante_4!A162","TALENTO HUMANO")</f>
        <v>TALENTO HUMANO</v>
      </c>
      <c r="F9" s="269"/>
      <c r="G9" s="270"/>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3">
      <c r="A10" s="192"/>
      <c r="B10" s="186" t="str">
        <f>HYPERLINK("#Integrante_4!B48","EXPERIENCIA TERRITORIAL")</f>
        <v>EXPERIENCIA TERRITORIAL</v>
      </c>
      <c r="C10" s="189"/>
      <c r="D10" s="189"/>
      <c r="E10" s="268" t="str">
        <f>HYPERLINK("#Integrante_4!F162","INFRAESTRUCTURA")</f>
        <v>INFRAESTRUCTURA</v>
      </c>
      <c r="F10" s="269"/>
      <c r="G10" s="270"/>
      <c r="H10" s="194"/>
      <c r="I10" s="186" t="str">
        <f>HYPERLINK("#Integrante_4!L176","VALOR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71"/>
      <c r="I20" s="150"/>
      <c r="J20" s="151"/>
      <c r="K20" s="152"/>
      <c r="L20" s="153"/>
      <c r="M20" s="153"/>
      <c r="N20" s="136">
        <f>+(M20-L20)/30</f>
        <v>0</v>
      </c>
      <c r="O20" s="139"/>
      <c r="U20" s="135"/>
      <c r="V20" s="107">
        <f ca="1">NOW()</f>
        <v>44194.600074074071</v>
      </c>
      <c r="W20" s="107">
        <f ca="1">NOW()</f>
        <v>44194.600074074071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19"/>
      <c r="N107" s="126"/>
      <c r="O107" s="126"/>
      <c r="P107" s="81"/>
    </row>
    <row r="108" spans="1:16" ht="29.45" customHeight="1" thickBot="1" x14ac:dyDescent="0.3">
      <c r="O108" s="186"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5">
      <c r="A115" s="144">
        <v>2</v>
      </c>
      <c r="B115" s="176" t="s">
        <v>2672</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5">
      <c r="A158" s="145">
        <v>45</v>
      </c>
      <c r="B158" s="176" t="s">
        <v>2672</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5">
      <c r="A159" s="145">
        <v>46</v>
      </c>
      <c r="B159" s="176" t="s">
        <v>2672</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3">
      <c r="A160" s="145">
        <v>47</v>
      </c>
      <c r="B160" s="176" t="s">
        <v>2672</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1" customHeight="1" thickBot="1" x14ac:dyDescent="0.3">
      <c r="O161" s="186"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6"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65"/>
      <c r="S177" s="19"/>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65" t="s">
        <v>2623</v>
      </c>
      <c r="S178" s="19"/>
      <c r="T178" s="19"/>
      <c r="U178" s="19"/>
      <c r="V178" s="19"/>
      <c r="W178" s="19"/>
      <c r="X178" s="19"/>
      <c r="Y178" s="19"/>
      <c r="Z178" s="19"/>
      <c r="AA178" s="19"/>
      <c r="AB178" s="19"/>
    </row>
    <row r="179" spans="1:28" ht="23.25" x14ac:dyDescent="0.25">
      <c r="A179" s="9"/>
      <c r="B179" s="249" t="s">
        <v>2671</v>
      </c>
      <c r="C179" s="249"/>
      <c r="D179" s="249"/>
      <c r="E179" s="24">
        <v>0.02</v>
      </c>
      <c r="F179" s="179"/>
      <c r="G179" s="180" t="str">
        <f>IF(F179&gt;0,SUM(E179+F179),"")</f>
        <v/>
      </c>
      <c r="H179" s="5"/>
      <c r="I179" s="246" t="s">
        <v>2675</v>
      </c>
      <c r="J179" s="247"/>
      <c r="K179" s="247"/>
      <c r="L179" s="248"/>
      <c r="M179" s="179"/>
      <c r="O179" s="8"/>
      <c r="Q179" s="19"/>
      <c r="R179" s="180" t="str">
        <f>IF(M179&gt;0,SUM(L179+M179),"")</f>
        <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HYPERLINK("#Integrante_4!A1","INICIO")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44194.600074074071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HYPERLINK("#Integrante_5!B20","IDENTIFICACIÓN DEL OFERENTE")</f>
        <v>IDENTIFICACIÓN DEL OFERENTE</v>
      </c>
      <c r="C8" s="189"/>
      <c r="D8" s="193"/>
      <c r="E8" s="268" t="str">
        <f>HYPERLINK("#Integrante_5!A109","CAPACIDAD RESIDUAL")</f>
        <v>CAPACIDAD RESIDUAL</v>
      </c>
      <c r="F8" s="269"/>
      <c r="G8" s="270"/>
      <c r="H8" s="194"/>
      <c r="I8" s="186" t="str">
        <f>HYPERLINK("#Integrante_5!N162","DISCAPACIDAD")</f>
        <v>DISCAPACIDAD</v>
      </c>
      <c r="J8" s="190"/>
      <c r="K8" s="186" t="str">
        <f>HYPERLINK("#Integrante_5!A188","TRAYECTORIA")</f>
        <v>TRAYECTORIA</v>
      </c>
      <c r="L8" s="189"/>
      <c r="M8" s="36"/>
      <c r="N8" s="36"/>
      <c r="O8" s="43"/>
    </row>
    <row r="9" spans="1:20" ht="30.75" customHeight="1" thickBot="1" x14ac:dyDescent="0.3">
      <c r="A9" s="192"/>
      <c r="B9" s="186" t="str">
        <f>HYPERLINK("#Integrante_5!I20","DATOS CONTRATO INVITACIÓN")</f>
        <v>DATOS CONTRATO INVITACIÓN</v>
      </c>
      <c r="C9" s="189"/>
      <c r="D9" s="189"/>
      <c r="E9" s="268" t="str">
        <f>HYPERLINK("#Integrante_5!A162","TALENTO HUMANO")</f>
        <v>TALENTO HUMANO</v>
      </c>
      <c r="F9" s="269"/>
      <c r="G9" s="270"/>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3">
      <c r="A10" s="192"/>
      <c r="B10" s="186" t="str">
        <f>HYPERLINK("#Integrante_5!B48","EXPERIENCIA TERRITORIAL")</f>
        <v>EXPERIENCIA TERRITORIAL</v>
      </c>
      <c r="C10" s="189"/>
      <c r="D10" s="189"/>
      <c r="E10" s="268" t="str">
        <f>HYPERLINK("#Integrante_5!F162","INFRAESTRUCTURA")</f>
        <v>INFRAESTRUCTURA</v>
      </c>
      <c r="F10" s="269"/>
      <c r="G10" s="270"/>
      <c r="H10" s="194"/>
      <c r="I10" s="186" t="str">
        <f>HYPERLINK("#Integrante_5!L176","VALOR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71"/>
      <c r="I20" s="150"/>
      <c r="J20" s="151"/>
      <c r="K20" s="152"/>
      <c r="L20" s="153"/>
      <c r="M20" s="153"/>
      <c r="N20" s="136">
        <f>+(M20-L20)/30</f>
        <v>0</v>
      </c>
      <c r="O20" s="139"/>
      <c r="U20" s="135"/>
      <c r="V20" s="107">
        <f ca="1">NOW()</f>
        <v>44194.600074074071</v>
      </c>
      <c r="W20" s="107">
        <f ca="1">NOW()</f>
        <v>44194.600074074071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5">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5">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5">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5">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5">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5">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5">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5">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5">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5">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5">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5">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5">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5">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5">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5">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5">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5">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5">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5">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5">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5">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5">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5">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5">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5">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5">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5">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5">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5">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5">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5">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5">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5">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5">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5">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5">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5">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5">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5">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5">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5">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5">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5">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5">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5">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5">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5">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5">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5">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5">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5">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5">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5">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5">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5">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5">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5">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3">
      <c r="A107" s="145">
        <v>60</v>
      </c>
      <c r="B107" s="124"/>
      <c r="C107" s="126"/>
      <c r="D107" s="123"/>
      <c r="E107" s="146"/>
      <c r="F107" s="146"/>
      <c r="G107" s="173" t="str">
        <f t="shared" si="1"/>
        <v/>
      </c>
      <c r="H107" s="124"/>
      <c r="I107" s="123"/>
      <c r="J107" s="123"/>
      <c r="K107" s="125"/>
      <c r="L107" s="126"/>
      <c r="M107" s="182"/>
      <c r="N107" s="126"/>
      <c r="O107" s="126"/>
      <c r="P107" s="81"/>
    </row>
    <row r="108" spans="1:16" ht="29.45" customHeight="1" thickBot="1" x14ac:dyDescent="0.3">
      <c r="O108" s="186"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6" t="s">
        <v>2672</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5">
      <c r="A115" s="144">
        <v>2</v>
      </c>
      <c r="B115" s="176" t="s">
        <v>2672</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5">
      <c r="A116" s="144">
        <v>3</v>
      </c>
      <c r="B116" s="176" t="s">
        <v>2672</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5">
      <c r="A117" s="144">
        <v>4</v>
      </c>
      <c r="B117" s="176" t="s">
        <v>2672</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5">
      <c r="A118" s="145">
        <v>5</v>
      </c>
      <c r="B118" s="176" t="s">
        <v>2672</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5">
      <c r="A119" s="145">
        <v>6</v>
      </c>
      <c r="B119" s="176" t="s">
        <v>2672</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5">
      <c r="A120" s="145">
        <v>7</v>
      </c>
      <c r="B120" s="176" t="s">
        <v>2672</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5">
      <c r="A121" s="145">
        <v>8</v>
      </c>
      <c r="B121" s="176" t="s">
        <v>2672</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5">
      <c r="A122" s="145">
        <v>9</v>
      </c>
      <c r="B122" s="176" t="s">
        <v>2672</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5">
      <c r="A123" s="145">
        <v>10</v>
      </c>
      <c r="B123" s="176" t="s">
        <v>2672</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5">
      <c r="A124" s="145">
        <v>11</v>
      </c>
      <c r="B124" s="176" t="s">
        <v>2672</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5">
      <c r="A125" s="145">
        <v>12</v>
      </c>
      <c r="B125" s="176" t="s">
        <v>2672</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5">
      <c r="A126" s="145">
        <v>13</v>
      </c>
      <c r="B126" s="176" t="s">
        <v>2672</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5">
      <c r="A127" s="145">
        <v>14</v>
      </c>
      <c r="B127" s="176" t="s">
        <v>2672</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5">
      <c r="A128" s="145">
        <v>15</v>
      </c>
      <c r="B128" s="176" t="s">
        <v>2672</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5">
      <c r="A129" s="145">
        <v>16</v>
      </c>
      <c r="B129" s="176" t="s">
        <v>2672</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5">
      <c r="A130" s="145">
        <v>17</v>
      </c>
      <c r="B130" s="176" t="s">
        <v>2672</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5">
      <c r="A131" s="145">
        <v>18</v>
      </c>
      <c r="B131" s="176" t="s">
        <v>2672</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5">
      <c r="A132" s="145">
        <v>19</v>
      </c>
      <c r="B132" s="176" t="s">
        <v>2672</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5">
      <c r="A133" s="145">
        <v>20</v>
      </c>
      <c r="B133" s="176" t="s">
        <v>2672</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5">
      <c r="A134" s="145">
        <v>21</v>
      </c>
      <c r="B134" s="176" t="s">
        <v>2672</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5">
      <c r="A135" s="145">
        <v>22</v>
      </c>
      <c r="B135" s="176" t="s">
        <v>2672</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5">
      <c r="A136" s="145">
        <v>23</v>
      </c>
      <c r="B136" s="176" t="s">
        <v>2672</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5">
      <c r="A137" s="145">
        <v>24</v>
      </c>
      <c r="B137" s="176" t="s">
        <v>2672</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5">
      <c r="A138" s="145">
        <v>25</v>
      </c>
      <c r="B138" s="176" t="s">
        <v>2672</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5">
      <c r="A139" s="145">
        <v>26</v>
      </c>
      <c r="B139" s="176" t="s">
        <v>2672</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5">
      <c r="A140" s="145">
        <v>27</v>
      </c>
      <c r="B140" s="176" t="s">
        <v>2672</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5">
      <c r="A141" s="145">
        <v>28</v>
      </c>
      <c r="B141" s="176" t="s">
        <v>2672</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5">
      <c r="A142" s="145">
        <v>29</v>
      </c>
      <c r="B142" s="176" t="s">
        <v>2672</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5">
      <c r="A143" s="145">
        <v>30</v>
      </c>
      <c r="B143" s="176" t="s">
        <v>2672</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5">
      <c r="A144" s="145">
        <v>31</v>
      </c>
      <c r="B144" s="176" t="s">
        <v>2672</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5">
      <c r="A145" s="145">
        <v>32</v>
      </c>
      <c r="B145" s="176" t="s">
        <v>2672</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5">
      <c r="A146" s="145">
        <v>33</v>
      </c>
      <c r="B146" s="176" t="s">
        <v>2672</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5">
      <c r="A147" s="145">
        <v>34</v>
      </c>
      <c r="B147" s="176" t="s">
        <v>2672</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5">
      <c r="A148" s="145">
        <v>35</v>
      </c>
      <c r="B148" s="176" t="s">
        <v>2672</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5">
      <c r="A149" s="145">
        <v>36</v>
      </c>
      <c r="B149" s="176" t="s">
        <v>2672</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5">
      <c r="A150" s="145">
        <v>37</v>
      </c>
      <c r="B150" s="176" t="s">
        <v>2672</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5">
      <c r="A151" s="145">
        <v>38</v>
      </c>
      <c r="B151" s="176" t="s">
        <v>2672</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5">
      <c r="A152" s="145">
        <v>39</v>
      </c>
      <c r="B152" s="176" t="s">
        <v>2672</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5">
      <c r="A153" s="145">
        <v>40</v>
      </c>
      <c r="B153" s="176" t="s">
        <v>2672</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5">
      <c r="A154" s="145">
        <v>41</v>
      </c>
      <c r="B154" s="176" t="s">
        <v>2672</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5">
      <c r="A155" s="145">
        <v>42</v>
      </c>
      <c r="B155" s="176" t="s">
        <v>2672</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5">
      <c r="A156" s="145">
        <v>43</v>
      </c>
      <c r="B156" s="176" t="s">
        <v>2672</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5">
      <c r="A157" s="145">
        <v>44</v>
      </c>
      <c r="B157" s="176" t="s">
        <v>2672</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3">
      <c r="A158" s="145">
        <v>45</v>
      </c>
      <c r="B158" s="176" t="s">
        <v>2672</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1" customHeight="1" thickBot="1" x14ac:dyDescent="0.3">
      <c r="O159" s="186"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66"/>
      <c r="B162" s="167"/>
      <c r="C162" s="167"/>
      <c r="E162" s="8"/>
      <c r="F162" s="167"/>
      <c r="G162" s="167"/>
      <c r="H162" s="167"/>
      <c r="I162" s="166"/>
      <c r="J162" s="167"/>
      <c r="K162" s="5"/>
      <c r="L162" s="5"/>
      <c r="M162" s="5"/>
      <c r="N162" s="158"/>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9" t="s">
        <v>14</v>
      </c>
      <c r="E164" s="8"/>
      <c r="F164" s="5"/>
      <c r="G164" s="168"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2663</v>
      </c>
      <c r="C166" s="210"/>
      <c r="D166" s="210"/>
      <c r="E166" s="8"/>
      <c r="F166" s="5"/>
      <c r="H166" s="83" t="s">
        <v>2662</v>
      </c>
      <c r="I166" s="240"/>
      <c r="J166" s="241"/>
      <c r="K166" s="241"/>
      <c r="L166" s="241"/>
      <c r="M166" s="241"/>
      <c r="N166" s="241"/>
      <c r="O166" s="242"/>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8"/>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2679</v>
      </c>
      <c r="J174" s="204"/>
      <c r="K174" s="204"/>
      <c r="L174" s="204"/>
      <c r="M174" s="204"/>
      <c r="O174" s="186"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9"/>
      <c r="S175" s="165"/>
      <c r="T175" s="19"/>
      <c r="U175" s="19"/>
      <c r="V175" s="19"/>
      <c r="W175" s="19"/>
      <c r="X175" s="19"/>
      <c r="Y175" s="19"/>
      <c r="Z175" s="19"/>
      <c r="AA175" s="19"/>
      <c r="AB175" s="19"/>
    </row>
    <row r="176" spans="1:28" ht="23.25" x14ac:dyDescent="0.25">
      <c r="A176" s="9"/>
      <c r="B176" s="200"/>
      <c r="C176" s="201"/>
      <c r="D176" s="202"/>
      <c r="E176" s="165" t="s">
        <v>2621</v>
      </c>
      <c r="F176" s="165" t="s">
        <v>2622</v>
      </c>
      <c r="G176" s="165" t="s">
        <v>2623</v>
      </c>
      <c r="H176" s="5"/>
      <c r="I176" s="200"/>
      <c r="J176" s="201"/>
      <c r="K176" s="201"/>
      <c r="L176" s="202"/>
      <c r="M176" s="258"/>
      <c r="O176" s="8"/>
      <c r="Q176" s="19"/>
      <c r="R176" s="19"/>
      <c r="S176" s="165" t="s">
        <v>2623</v>
      </c>
      <c r="T176" s="19"/>
      <c r="U176" s="19"/>
      <c r="V176" s="19"/>
      <c r="W176" s="19"/>
      <c r="X176" s="19"/>
      <c r="Y176" s="19"/>
      <c r="Z176" s="19"/>
      <c r="AA176" s="19"/>
      <c r="AB176" s="19"/>
    </row>
    <row r="177" spans="1:28" ht="23.25" x14ac:dyDescent="0.25">
      <c r="A177" s="9"/>
      <c r="B177" s="249" t="s">
        <v>2671</v>
      </c>
      <c r="C177" s="249"/>
      <c r="D177" s="249"/>
      <c r="E177" s="24">
        <v>0.02</v>
      </c>
      <c r="F177" s="179"/>
      <c r="G177" s="180" t="str">
        <f>IF(F177&gt;0,SUM(E177+F177),"")</f>
        <v/>
      </c>
      <c r="H177" s="5"/>
      <c r="I177" s="246" t="s">
        <v>2673</v>
      </c>
      <c r="J177" s="247"/>
      <c r="K177" s="247"/>
      <c r="L177" s="248"/>
      <c r="M177" s="179"/>
      <c r="O177" s="8"/>
      <c r="Q177" s="19"/>
      <c r="R177" s="19"/>
      <c r="S177" s="180"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64" t="str">
        <f>IF(F178&gt;0,SUM(E178+F178),"")</f>
        <v/>
      </c>
      <c r="H178" s="5"/>
      <c r="I178" s="246" t="s">
        <v>1169</v>
      </c>
      <c r="J178" s="247"/>
      <c r="K178" s="248"/>
      <c r="L178" s="24">
        <v>0.02</v>
      </c>
      <c r="M178" s="69"/>
      <c r="N178" s="164"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4" t="str">
        <f>IF(F179&gt;0,SUM(E179+F179),"")</f>
        <v/>
      </c>
      <c r="H179" s="5"/>
      <c r="I179" s="246" t="s">
        <v>1170</v>
      </c>
      <c r="J179" s="247"/>
      <c r="K179" s="248"/>
      <c r="L179" s="24">
        <v>0.02</v>
      </c>
      <c r="M179" s="69"/>
      <c r="N179" s="164"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4" t="str">
        <f>IF(F180&gt;0,SUM(E180+F180),"")</f>
        <v/>
      </c>
      <c r="H180" s="5"/>
      <c r="I180" s="246" t="s">
        <v>1171</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5">
        <f>+SUM(G177:G180)</f>
        <v>0</v>
      </c>
      <c r="D183" s="170" t="s">
        <v>2633</v>
      </c>
      <c r="E183" s="96">
        <f>+(C183*SUM(K20:K35))</f>
        <v>0</v>
      </c>
      <c r="F183" s="94"/>
      <c r="G183" s="95"/>
      <c r="H183" s="90"/>
      <c r="I183" s="92" t="s">
        <v>2632</v>
      </c>
      <c r="J183" s="185">
        <f>M177</f>
        <v>0</v>
      </c>
      <c r="K183" s="250" t="s">
        <v>2633</v>
      </c>
      <c r="L183" s="250"/>
      <c r="M183" s="96">
        <f>+J183*K20</f>
        <v>0</v>
      </c>
      <c r="N183" s="97"/>
      <c r="O183" s="98"/>
    </row>
    <row r="184" spans="1:28" ht="15.75" thickBot="1" x14ac:dyDescent="0.3">
      <c r="A184" s="10"/>
      <c r="B184" s="99"/>
      <c r="C184" s="99"/>
      <c r="D184" s="99"/>
      <c r="E184" s="99"/>
      <c r="F184" s="99"/>
      <c r="G184" s="99"/>
      <c r="H184" s="99"/>
      <c r="I184" s="181" t="s">
        <v>2676</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4"/>
      <c r="R189" s="154"/>
      <c r="S189" s="154"/>
      <c r="T189" s="154"/>
    </row>
    <row r="190" spans="1:28" x14ac:dyDescent="0.25">
      <c r="A190" s="9"/>
      <c r="B190" s="223" t="s">
        <v>2641</v>
      </c>
      <c r="C190" s="223"/>
      <c r="E190" s="5" t="s">
        <v>20</v>
      </c>
      <c r="H190" s="168" t="s">
        <v>24</v>
      </c>
      <c r="J190" s="5" t="s">
        <v>2642</v>
      </c>
      <c r="K190" s="5"/>
      <c r="M190" s="5"/>
      <c r="N190" s="5"/>
      <c r="O190" s="8"/>
      <c r="Q190" s="155"/>
      <c r="R190" s="156"/>
      <c r="S190" s="156"/>
      <c r="T190" s="155"/>
    </row>
    <row r="191" spans="1:28" x14ac:dyDescent="0.25">
      <c r="A191" s="9"/>
      <c r="C191" s="129"/>
      <c r="D191" s="5"/>
      <c r="E191" s="128"/>
      <c r="F191" s="5"/>
      <c r="G191" s="5"/>
      <c r="H191" s="148"/>
      <c r="J191" s="5"/>
      <c r="K191" s="12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6" t="str">
        <f>HYPERLINK("#Integrante_5!A1","INICIO")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8"/>
      <c r="D209" s="21"/>
      <c r="G209" s="27" t="s">
        <v>2625</v>
      </c>
      <c r="H209" s="149"/>
      <c r="J209" s="27" t="s">
        <v>2627</v>
      </c>
      <c r="K209" s="149"/>
      <c r="L209" s="21"/>
      <c r="M209" s="21"/>
      <c r="N209" s="21"/>
      <c r="O209" s="8"/>
    </row>
    <row r="210" spans="1:15" x14ac:dyDescent="0.25">
      <c r="A210" s="9"/>
      <c r="B210" s="27" t="s">
        <v>2624</v>
      </c>
      <c r="C210" s="148"/>
      <c r="D210" s="21"/>
      <c r="G210" s="27" t="s">
        <v>2626</v>
      </c>
      <c r="H210" s="149"/>
      <c r="J210" s="27" t="s">
        <v>2628</v>
      </c>
      <c r="K210" s="14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2">
        <f ca="1">NOW()</f>
        <v>44194.600074074071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2"/>
      <c r="B8" s="186" t="str">
        <f>HYPERLINK("#Integrante_6!B20","IDENTIFICACIÓN DEL OFERENTE")</f>
        <v>IDENTIFICACIÓN DEL OFERENTE</v>
      </c>
      <c r="C8" s="189"/>
      <c r="D8" s="193"/>
      <c r="E8" s="268" t="str">
        <f>HYPERLINK("#Integrante_6!A109","CAPACIDAD RESIDUAL")</f>
        <v>CAPACIDAD RESIDUAL</v>
      </c>
      <c r="F8" s="269"/>
      <c r="G8" s="270"/>
      <c r="H8" s="194"/>
      <c r="I8" s="186" t="str">
        <f>HYPERLINK("#Integrante_6!N162","DISCAPACIDAD")</f>
        <v>DISCAPACIDAD</v>
      </c>
      <c r="J8" s="190"/>
      <c r="K8" s="186" t="str">
        <f>HYPERLINK("#Integrante_6!A188","TRAYECTORIA")</f>
        <v>TRAYECTORIA</v>
      </c>
      <c r="L8" s="189"/>
      <c r="M8" s="36"/>
      <c r="N8" s="36"/>
      <c r="O8" s="43"/>
    </row>
    <row r="9" spans="1:20" ht="30.75" customHeight="1" thickBot="1" x14ac:dyDescent="0.3">
      <c r="A9" s="192"/>
      <c r="B9" s="186" t="str">
        <f>HYPERLINK("#Integrante_6!I20","DATOS CONTRATO INVITACIÓN")</f>
        <v>DATOS CONTRATO INVITACIÓN</v>
      </c>
      <c r="C9" s="189"/>
      <c r="D9" s="189"/>
      <c r="E9" s="268" t="str">
        <f>HYPERLINK("#Integrante_6!A162","TALENTO HUMANO")</f>
        <v>TALENTO HUMANO</v>
      </c>
      <c r="F9" s="269"/>
      <c r="G9" s="270"/>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3">
      <c r="A10" s="192"/>
      <c r="B10" s="186" t="str">
        <f>HYPERLINK("#Integrante_6!B48","EXPERIENCIA TERRITORIAL")</f>
        <v>EXPERIENCIA TERRITORIAL</v>
      </c>
      <c r="C10" s="189"/>
      <c r="D10" s="189"/>
      <c r="E10" s="268" t="str">
        <f>HYPERLINK("#Integrante_6!F162","INFRAESTRUCTURA")</f>
        <v>INFRAESTRUCTURA</v>
      </c>
      <c r="F10" s="269"/>
      <c r="G10" s="270"/>
      <c r="H10" s="194"/>
      <c r="I10" s="186" t="str">
        <f>HYPERLINK("#Integrante_6!L176","VALOR TÉCNICO AGREGADO")</f>
        <v>VALOR TÉCNICO AGREGADO</v>
      </c>
      <c r="J10" s="191"/>
      <c r="K10" s="189"/>
      <c r="L10" s="18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7"/>
      <c r="D15" s="35"/>
      <c r="E15" s="35"/>
      <c r="F15" s="5"/>
      <c r="G15" s="32" t="s">
        <v>1168</v>
      </c>
      <c r="H15" s="105"/>
      <c r="I15" s="32" t="s">
        <v>2629</v>
      </c>
      <c r="J15" s="110" t="s">
        <v>2637</v>
      </c>
      <c r="L15" s="265" t="s">
        <v>8</v>
      </c>
      <c r="M15" s="265"/>
      <c r="N15" s="18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8"/>
      <c r="D19" s="168"/>
      <c r="E19" s="161" t="s">
        <v>2669</v>
      </c>
      <c r="F19" s="162"/>
      <c r="G19" s="5"/>
      <c r="H19" s="271" t="s">
        <v>2644</v>
      </c>
      <c r="I19" s="141" t="s">
        <v>11</v>
      </c>
      <c r="J19" s="142" t="s">
        <v>10</v>
      </c>
      <c r="K19" s="142" t="s">
        <v>2613</v>
      </c>
      <c r="L19" s="142" t="s">
        <v>1161</v>
      </c>
      <c r="M19" s="142" t="s">
        <v>1162</v>
      </c>
      <c r="N19" s="143" t="s">
        <v>2614</v>
      </c>
      <c r="O19" s="138"/>
      <c r="Q19" s="51"/>
      <c r="R19" s="51"/>
    </row>
    <row r="20" spans="1:23" ht="30" customHeight="1" x14ac:dyDescent="0.25">
      <c r="A20" s="9"/>
      <c r="B20" s="111"/>
      <c r="C20" s="5"/>
      <c r="D20" s="169"/>
      <c r="E20" s="161" t="s">
        <v>2670</v>
      </c>
      <c r="F20" s="163"/>
      <c r="G20" s="5"/>
      <c r="H20" s="271"/>
      <c r="I20" s="150"/>
      <c r="J20" s="151"/>
      <c r="K20" s="152"/>
      <c r="L20" s="153"/>
      <c r="M20" s="153"/>
      <c r="N20" s="136">
        <f>+(M20-L20)/30</f>
        <v>0</v>
      </c>
      <c r="O20" s="139"/>
      <c r="U20" s="135"/>
      <c r="V20" s="107">
        <f ca="1">NOW()</f>
        <v>44194.600074074071</v>
      </c>
      <c r="W20" s="107">
        <f ca="1">NOW()</f>
        <v>44194.600074074071</v>
      </c>
    </row>
    <row r="21" spans="1:23" ht="30" customHeight="1" outlineLevel="1" x14ac:dyDescent="0.25">
      <c r="A21" s="9"/>
      <c r="B21" s="72"/>
      <c r="C21" s="5"/>
      <c r="D21" s="5"/>
      <c r="E21" s="5"/>
      <c r="F21" s="5"/>
      <c r="G21" s="5"/>
      <c r="H21" s="171"/>
      <c r="I21" s="150"/>
      <c r="J21" s="151"/>
      <c r="K21" s="152"/>
      <c r="L21" s="153"/>
      <c r="M21" s="153"/>
      <c r="N21" s="136">
        <f t="shared" ref="N21:N35" si="0">+(M21-L21)/30</f>
        <v>0</v>
      </c>
      <c r="O21" s="140"/>
    </row>
    <row r="22" spans="1:23" ht="30" customHeight="1" outlineLevel="1" x14ac:dyDescent="0.25">
      <c r="A22" s="9"/>
      <c r="B22" s="72"/>
      <c r="C22" s="5"/>
      <c r="D22" s="5"/>
      <c r="E22" s="5"/>
      <c r="F22" s="5"/>
      <c r="G22" s="5"/>
      <c r="H22" s="171"/>
      <c r="I22" s="150"/>
      <c r="J22" s="151"/>
      <c r="K22" s="152"/>
      <c r="L22" s="153"/>
      <c r="M22" s="153"/>
      <c r="N22" s="137">
        <f t="shared" si="0"/>
        <v>0</v>
      </c>
      <c r="O22" s="140"/>
    </row>
    <row r="23" spans="1:23" ht="30" customHeight="1" outlineLevel="1" x14ac:dyDescent="0.25">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5">
      <c r="A24" s="9"/>
      <c r="B24" s="103"/>
      <c r="C24" s="21"/>
      <c r="D24" s="21"/>
      <c r="E24" s="21"/>
      <c r="F24" s="5"/>
      <c r="G24" s="5"/>
      <c r="H24" s="171"/>
      <c r="I24" s="150"/>
      <c r="J24" s="151"/>
      <c r="K24" s="152"/>
      <c r="L24" s="153"/>
      <c r="M24" s="153"/>
      <c r="N24" s="137">
        <f t="shared" si="0"/>
        <v>0</v>
      </c>
      <c r="O24" s="140"/>
    </row>
    <row r="25" spans="1:23" ht="30" customHeight="1" outlineLevel="1" x14ac:dyDescent="0.25">
      <c r="A25" s="9"/>
      <c r="B25" s="103"/>
      <c r="C25" s="21"/>
      <c r="D25" s="21"/>
      <c r="E25" s="21"/>
      <c r="F25" s="5"/>
      <c r="G25" s="5"/>
      <c r="H25" s="171"/>
      <c r="I25" s="150"/>
      <c r="J25" s="151"/>
      <c r="K25" s="152"/>
      <c r="L25" s="153"/>
      <c r="M25" s="153"/>
      <c r="N25" s="137">
        <f t="shared" si="0"/>
        <v>0</v>
      </c>
      <c r="O25" s="140"/>
    </row>
    <row r="26" spans="1:23" ht="30" customHeight="1" outlineLevel="1" x14ac:dyDescent="0.25">
      <c r="A26" s="9"/>
      <c r="B26" s="103"/>
      <c r="C26" s="21"/>
      <c r="D26" s="21"/>
      <c r="E26" s="21"/>
      <c r="F26" s="5"/>
      <c r="G26" s="5"/>
      <c r="H26" s="171"/>
      <c r="I26" s="150"/>
      <c r="J26" s="151"/>
      <c r="K26" s="152"/>
      <c r="L26" s="153"/>
      <c r="M26" s="153"/>
      <c r="N26" s="137">
        <f t="shared" si="0"/>
        <v>0</v>
      </c>
      <c r="O26" s="140"/>
    </row>
    <row r="27" spans="1:23" ht="30" customHeight="1" outlineLevel="1" x14ac:dyDescent="0.25">
      <c r="A27" s="9"/>
      <c r="B27" s="103"/>
      <c r="C27" s="21"/>
      <c r="D27" s="21"/>
      <c r="E27" s="21"/>
      <c r="F27" s="5"/>
      <c r="G27" s="5"/>
      <c r="H27" s="171"/>
      <c r="I27" s="150"/>
      <c r="J27" s="151"/>
      <c r="K27" s="152"/>
      <c r="L27" s="153"/>
      <c r="M27" s="153"/>
      <c r="N27" s="137">
        <f t="shared" si="0"/>
        <v>0</v>
      </c>
      <c r="O27" s="140"/>
    </row>
    <row r="28" spans="1:23" ht="30" customHeight="1" outlineLevel="1" x14ac:dyDescent="0.25">
      <c r="A28" s="9"/>
      <c r="B28" s="103"/>
      <c r="C28" s="21"/>
      <c r="D28" s="21"/>
      <c r="E28" s="21"/>
      <c r="F28" s="5"/>
      <c r="G28" s="5"/>
      <c r="H28" s="171"/>
      <c r="I28" s="150"/>
      <c r="J28" s="151"/>
      <c r="K28" s="152"/>
      <c r="L28" s="153"/>
      <c r="M28" s="153"/>
      <c r="N28" s="137">
        <f t="shared" si="0"/>
        <v>0</v>
      </c>
      <c r="O28" s="140"/>
    </row>
    <row r="29" spans="1:23" ht="30" customHeight="1" outlineLevel="1" x14ac:dyDescent="0.25">
      <c r="A29" s="9"/>
      <c r="B29" s="72"/>
      <c r="C29" s="5"/>
      <c r="D29" s="5"/>
      <c r="E29" s="5"/>
      <c r="F29" s="5"/>
      <c r="G29" s="5"/>
      <c r="H29" s="171"/>
      <c r="I29" s="150"/>
      <c r="J29" s="151"/>
      <c r="K29" s="152"/>
      <c r="L29" s="153"/>
      <c r="M29" s="153"/>
      <c r="N29" s="137">
        <f t="shared" si="0"/>
        <v>0</v>
      </c>
      <c r="O29" s="140"/>
    </row>
    <row r="30" spans="1:23" ht="30" customHeight="1" outlineLevel="1" x14ac:dyDescent="0.25">
      <c r="A30" s="9"/>
      <c r="B30" s="72"/>
      <c r="C30" s="5"/>
      <c r="D30" s="5"/>
      <c r="E30" s="5"/>
      <c r="F30" s="5"/>
      <c r="G30" s="5"/>
      <c r="H30" s="171"/>
      <c r="I30" s="150"/>
      <c r="J30" s="151"/>
      <c r="K30" s="152"/>
      <c r="L30" s="153"/>
      <c r="M30" s="153"/>
      <c r="N30" s="137">
        <f t="shared" si="0"/>
        <v>0</v>
      </c>
      <c r="O30" s="140"/>
    </row>
    <row r="31" spans="1:23" ht="30" customHeight="1" outlineLevel="1" x14ac:dyDescent="0.25">
      <c r="A31" s="9"/>
      <c r="B31" s="72"/>
      <c r="C31" s="5"/>
      <c r="D31" s="5"/>
      <c r="E31" s="5"/>
      <c r="F31" s="5"/>
      <c r="G31" s="5"/>
      <c r="H31" s="171"/>
      <c r="I31" s="150"/>
      <c r="J31" s="151"/>
      <c r="K31" s="152"/>
      <c r="L31" s="153"/>
      <c r="M31" s="153"/>
      <c r="N31" s="137">
        <f t="shared" si="0"/>
        <v>0</v>
      </c>
      <c r="O31" s="140"/>
    </row>
    <row r="32" spans="1:23" ht="30" customHeight="1" outlineLevel="1" x14ac:dyDescent="0.25">
      <c r="A32" s="9"/>
      <c r="B32" s="72"/>
      <c r="C32" s="5"/>
      <c r="D32" s="5"/>
      <c r="E32" s="5"/>
      <c r="F32" s="5"/>
      <c r="G32" s="5"/>
      <c r="H32" s="171"/>
      <c r="I32" s="150"/>
      <c r="J32" s="151"/>
      <c r="K32" s="152"/>
      <c r="L32" s="153"/>
      <c r="M32" s="153"/>
      <c r="N32" s="137">
        <f t="shared" si="0"/>
        <v>0</v>
      </c>
      <c r="O32" s="140"/>
    </row>
    <row r="33" spans="1:16" ht="30" customHeight="1" outlineLevel="1" x14ac:dyDescent="0.25">
      <c r="A33" s="9"/>
      <c r="B33" s="72"/>
      <c r="C33" s="5"/>
      <c r="D33" s="5"/>
      <c r="E33" s="5"/>
      <c r="F33" s="5"/>
      <c r="G33" s="5"/>
      <c r="H33" s="171"/>
      <c r="I33" s="150"/>
      <c r="J33" s="151"/>
      <c r="K33" s="152"/>
      <c r="L33" s="153"/>
      <c r="M33" s="153"/>
      <c r="N33" s="137">
        <f t="shared" si="0"/>
        <v>0</v>
      </c>
      <c r="O33" s="140"/>
    </row>
    <row r="34" spans="1:16" ht="30" customHeight="1" outlineLevel="1" x14ac:dyDescent="0.25">
      <c r="A34" s="9"/>
      <c r="B34" s="72"/>
      <c r="C34" s="5"/>
      <c r="D34" s="5"/>
      <c r="E34" s="5"/>
      <c r="F34" s="5"/>
      <c r="G34" s="5"/>
      <c r="H34" s="171"/>
      <c r="I34" s="150"/>
      <c r="J34" s="151"/>
      <c r="K34" s="152"/>
      <c r="L34" s="153"/>
      <c r="M34" s="153"/>
      <c r="N34" s="137">
        <f t="shared" si="0"/>
        <v>0</v>
      </c>
      <c r="O34" s="140"/>
    </row>
    <row r="35" spans="1:16" ht="30" customHeight="1" outlineLevel="1" x14ac:dyDescent="0.25">
      <c r="A35" s="9"/>
      <c r="B35" s="72"/>
      <c r="C35" s="5"/>
      <c r="D35" s="5"/>
      <c r="E35" s="5"/>
      <c r="F35" s="5"/>
      <c r="G35" s="5"/>
      <c r="H35" s="171"/>
      <c r="I35" s="150"/>
      <c r="J35" s="151"/>
      <c r="K35" s="152"/>
      <c r="L35" s="153"/>
      <c r="M35" s="153"/>
      <c r="N35" s="137">
        <f t="shared" si="0"/>
        <v>0</v>
      </c>
      <c r="O35" s="140"/>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30"/>
      <c r="I37" s="131"/>
      <c r="J37" s="131"/>
      <c r="K37" s="131"/>
      <c r="L37" s="131"/>
      <c r="M37" s="131"/>
      <c r="N37" s="131"/>
      <c r="O37" s="132"/>
    </row>
    <row r="38" spans="1:16" ht="21" customHeight="1" x14ac:dyDescent="0.25">
      <c r="A38" s="9"/>
      <c r="B38" s="266" t="e">
        <f>VLOOKUP(B20,EAS!A2:B1439,2,0)</f>
        <v>#N/A</v>
      </c>
      <c r="C38" s="266"/>
      <c r="D38" s="266"/>
      <c r="E38" s="266"/>
      <c r="F38" s="266"/>
      <c r="G38" s="5"/>
      <c r="H38" s="133"/>
      <c r="I38" s="275" t="s">
        <v>7</v>
      </c>
      <c r="J38" s="275"/>
      <c r="K38" s="275"/>
      <c r="L38" s="275"/>
      <c r="M38" s="275"/>
      <c r="N38" s="275"/>
      <c r="O38" s="134"/>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5">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5">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5">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5">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5">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5">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5">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5">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5">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5">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5">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5">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5">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5">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5">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5">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5">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5">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5">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5">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5">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5">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5">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5">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5">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5">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5">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5">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5">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5">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5">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5">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5">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5">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5">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5">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5">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5">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5">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5">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5">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5">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5">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5">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5">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5">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5">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5">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5">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5">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5">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5">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5">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5">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5">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5">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3">
      <c r="A107" s="145">
        <v>60</v>
      </c>
      <c r="B107" s="124"/>
      <c r="C107" s="126"/>
      <c r="D107" s="123"/>
      <c r="E107" s="146"/>
      <c r="F107" s="146"/>
      <c r="G107" s="76" t="str">
        <f t="shared" si="1"/>
        <v/>
      </c>
      <c r="H107" s="124"/>
      <c r="I107" s="123"/>
      <c r="J107" s="123"/>
      <c r="K107" s="125"/>
      <c r="L107" s="126"/>
      <c r="M107" s="119"/>
      <c r="N107" s="126"/>
      <c r="O107" s="126"/>
      <c r="P107" s="81"/>
    </row>
    <row r="108" spans="1:16" ht="29.45" customHeight="1" thickBot="1" x14ac:dyDescent="0.3">
      <c r="O108" s="186"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4">
        <v>1</v>
      </c>
      <c r="B114" s="174" t="s">
        <v>2672</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5">
      <c r="A115" s="144">
        <v>2</v>
      </c>
      <c r="B115" s="174" t="s">
        <v>2672</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5">
      <c r="A116" s="144">
        <v>3</v>
      </c>
      <c r="B116" s="174" t="s">
        <v>2672</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5">
      <c r="A117" s="144">
        <v>4</v>
      </c>
      <c r="B117" s="174" t="s">
        <v>2672</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5">
      <c r="A118" s="145">
        <v>5</v>
      </c>
      <c r="B118" s="174" t="s">
        <v>2672</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5">
      <c r="A119" s="145">
        <v>6</v>
      </c>
      <c r="B119" s="174" t="s">
        <v>2672</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5">
      <c r="A120" s="145">
        <v>7</v>
      </c>
      <c r="B120" s="174" t="s">
        <v>2672</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5">
      <c r="A121" s="145">
        <v>8</v>
      </c>
      <c r="B121" s="174" t="s">
        <v>2672</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5">
      <c r="A122" s="145">
        <v>9</v>
      </c>
      <c r="B122" s="174" t="s">
        <v>2672</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5">
      <c r="A123" s="145">
        <v>10</v>
      </c>
      <c r="B123" s="174" t="s">
        <v>2672</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5">
      <c r="A124" s="145">
        <v>11</v>
      </c>
      <c r="B124" s="174" t="s">
        <v>2672</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5">
      <c r="A125" s="145">
        <v>12</v>
      </c>
      <c r="B125" s="174" t="s">
        <v>2672</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5">
      <c r="A126" s="145">
        <v>13</v>
      </c>
      <c r="B126" s="174" t="s">
        <v>2672</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5">
      <c r="A127" s="145">
        <v>14</v>
      </c>
      <c r="B127" s="174" t="s">
        <v>2672</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5">
      <c r="A128" s="145">
        <v>15</v>
      </c>
      <c r="B128" s="174" t="s">
        <v>2672</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5">
      <c r="A129" s="145">
        <v>16</v>
      </c>
      <c r="B129" s="174" t="s">
        <v>2672</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5">
      <c r="A130" s="145">
        <v>17</v>
      </c>
      <c r="B130" s="174" t="s">
        <v>2672</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5">
      <c r="A131" s="145">
        <v>18</v>
      </c>
      <c r="B131" s="174" t="s">
        <v>2672</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5">
      <c r="A132" s="145">
        <v>19</v>
      </c>
      <c r="B132" s="174" t="s">
        <v>2672</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5">
      <c r="A133" s="145">
        <v>20</v>
      </c>
      <c r="B133" s="174" t="s">
        <v>2672</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5">
      <c r="A134" s="145">
        <v>21</v>
      </c>
      <c r="B134" s="174" t="s">
        <v>2672</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5">
      <c r="A135" s="145">
        <v>22</v>
      </c>
      <c r="B135" s="174" t="s">
        <v>2672</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5">
      <c r="A136" s="145">
        <v>23</v>
      </c>
      <c r="B136" s="174" t="s">
        <v>2672</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5">
      <c r="A137" s="145">
        <v>24</v>
      </c>
      <c r="B137" s="174" t="s">
        <v>2672</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5">
      <c r="A138" s="145">
        <v>25</v>
      </c>
      <c r="B138" s="174" t="s">
        <v>2672</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5">
      <c r="A139" s="145">
        <v>26</v>
      </c>
      <c r="B139" s="174" t="s">
        <v>2672</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5">
      <c r="A140" s="145">
        <v>27</v>
      </c>
      <c r="B140" s="174" t="s">
        <v>2672</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5">
      <c r="A141" s="145">
        <v>28</v>
      </c>
      <c r="B141" s="174" t="s">
        <v>2672</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5">
      <c r="A142" s="145">
        <v>29</v>
      </c>
      <c r="B142" s="174" t="s">
        <v>2672</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5">
      <c r="A143" s="145">
        <v>30</v>
      </c>
      <c r="B143" s="174" t="s">
        <v>2672</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5">
      <c r="A144" s="145">
        <v>31</v>
      </c>
      <c r="B144" s="174" t="s">
        <v>2672</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5">
      <c r="A145" s="145">
        <v>32</v>
      </c>
      <c r="B145" s="174" t="s">
        <v>2672</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5">
      <c r="A146" s="145">
        <v>33</v>
      </c>
      <c r="B146" s="174" t="s">
        <v>2672</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5">
      <c r="A147" s="145">
        <v>34</v>
      </c>
      <c r="B147" s="174" t="s">
        <v>2672</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5">
      <c r="A148" s="145">
        <v>35</v>
      </c>
      <c r="B148" s="174" t="s">
        <v>2672</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5">
      <c r="A149" s="145">
        <v>36</v>
      </c>
      <c r="B149" s="174" t="s">
        <v>2672</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5">
      <c r="A150" s="145">
        <v>37</v>
      </c>
      <c r="B150" s="174" t="s">
        <v>2672</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5">
      <c r="A151" s="145">
        <v>38</v>
      </c>
      <c r="B151" s="174" t="s">
        <v>2672</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5">
      <c r="A152" s="145">
        <v>39</v>
      </c>
      <c r="B152" s="174" t="s">
        <v>2672</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5">
      <c r="A153" s="145">
        <v>40</v>
      </c>
      <c r="B153" s="174" t="s">
        <v>2672</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5">
      <c r="A154" s="145">
        <v>41</v>
      </c>
      <c r="B154" s="174" t="s">
        <v>2672</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5">
      <c r="A155" s="145">
        <v>42</v>
      </c>
      <c r="B155" s="174" t="s">
        <v>2672</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5">
      <c r="A156" s="145">
        <v>43</v>
      </c>
      <c r="B156" s="174" t="s">
        <v>2672</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5">
      <c r="A157" s="145">
        <v>44</v>
      </c>
      <c r="B157" s="174" t="s">
        <v>2672</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5">
      <c r="A158" s="145">
        <v>45</v>
      </c>
      <c r="B158" s="174" t="s">
        <v>2672</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5">
      <c r="A159" s="145">
        <v>46</v>
      </c>
      <c r="B159" s="174" t="s">
        <v>2672</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3">
      <c r="A160" s="145">
        <v>47</v>
      </c>
      <c r="B160" s="174" t="s">
        <v>2672</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1" customHeight="1" thickBot="1" x14ac:dyDescent="0.3">
      <c r="O161" s="186"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6"/>
      <c r="B164" s="167"/>
      <c r="C164" s="167"/>
      <c r="E164" s="8"/>
      <c r="F164" s="167"/>
      <c r="G164" s="167"/>
      <c r="H164" s="167"/>
      <c r="I164" s="166"/>
      <c r="J164" s="167"/>
      <c r="K164" s="5"/>
      <c r="L164" s="5"/>
      <c r="M164" s="5"/>
      <c r="N164" s="158"/>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9" t="s">
        <v>14</v>
      </c>
      <c r="E166" s="8"/>
      <c r="F166" s="5"/>
      <c r="G166" s="168"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6"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65"/>
      <c r="T177" s="19"/>
      <c r="U177" s="19"/>
      <c r="V177" s="19"/>
      <c r="W177" s="19"/>
      <c r="X177" s="19"/>
      <c r="Y177" s="19"/>
      <c r="Z177" s="19"/>
      <c r="AA177" s="19"/>
      <c r="AB177" s="19"/>
    </row>
    <row r="178" spans="1:28" ht="23.25" x14ac:dyDescent="0.25">
      <c r="A178" s="9"/>
      <c r="B178" s="200"/>
      <c r="C178" s="201"/>
      <c r="D178" s="202"/>
      <c r="E178" s="165" t="s">
        <v>2621</v>
      </c>
      <c r="F178" s="165" t="s">
        <v>2622</v>
      </c>
      <c r="G178" s="165" t="s">
        <v>2623</v>
      </c>
      <c r="H178" s="5"/>
      <c r="I178" s="200"/>
      <c r="J178" s="201"/>
      <c r="K178" s="201"/>
      <c r="L178" s="202"/>
      <c r="M178" s="258"/>
      <c r="O178" s="8"/>
      <c r="Q178" s="19"/>
      <c r="R178" s="19"/>
      <c r="S178" s="165" t="s">
        <v>2623</v>
      </c>
      <c r="T178" s="19"/>
      <c r="U178" s="19"/>
      <c r="V178" s="19"/>
      <c r="W178" s="19"/>
      <c r="X178" s="19"/>
      <c r="Y178" s="19"/>
      <c r="Z178" s="19"/>
      <c r="AA178" s="19"/>
      <c r="AB178" s="19"/>
    </row>
    <row r="179" spans="1:28" ht="23.25" x14ac:dyDescent="0.25">
      <c r="A179" s="9"/>
      <c r="B179" s="249" t="s">
        <v>2671</v>
      </c>
      <c r="C179" s="249"/>
      <c r="D179" s="249"/>
      <c r="E179" s="24">
        <v>0.02</v>
      </c>
      <c r="F179" s="179"/>
      <c r="G179" s="180" t="str">
        <f>IF(F179&gt;0,SUM(E179+F179),"")</f>
        <v/>
      </c>
      <c r="H179" s="5"/>
      <c r="I179" s="246" t="s">
        <v>2673</v>
      </c>
      <c r="J179" s="247"/>
      <c r="K179" s="247"/>
      <c r="L179" s="248"/>
      <c r="M179" s="179"/>
      <c r="O179" s="8"/>
      <c r="Q179" s="19"/>
      <c r="R179" s="19"/>
      <c r="S179" s="180"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4" t="str">
        <f>IF(F180&gt;0,SUM(E180+F180),"")</f>
        <v/>
      </c>
      <c r="H180" s="5"/>
      <c r="I180" s="246" t="s">
        <v>1169</v>
      </c>
      <c r="J180" s="247"/>
      <c r="K180" s="248"/>
      <c r="L180" s="24">
        <v>0.02</v>
      </c>
      <c r="M180" s="69"/>
      <c r="N180" s="164"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4" t="str">
        <f>IF(F181&gt;0,SUM(E181+F181),"")</f>
        <v/>
      </c>
      <c r="H181" s="5"/>
      <c r="I181" s="246" t="s">
        <v>1170</v>
      </c>
      <c r="J181" s="247"/>
      <c r="K181" s="248"/>
      <c r="L181" s="24">
        <v>0.02</v>
      </c>
      <c r="M181" s="69"/>
      <c r="N181" s="164"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4" t="str">
        <f>IF(F182&gt;0,SUM(E182+F182),"")</f>
        <v/>
      </c>
      <c r="H182" s="5"/>
      <c r="I182" s="246" t="s">
        <v>1171</v>
      </c>
      <c r="J182" s="247"/>
      <c r="K182" s="248"/>
      <c r="L182" s="24">
        <v>0.02</v>
      </c>
      <c r="M182" s="69"/>
      <c r="N182" s="16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5">
        <f>+SUM(G179:G182)</f>
        <v>0</v>
      </c>
      <c r="D185" s="170" t="s">
        <v>2633</v>
      </c>
      <c r="E185" s="96">
        <f>+(C185*SUM(K20:K35))</f>
        <v>0</v>
      </c>
      <c r="F185" s="94"/>
      <c r="G185" s="95"/>
      <c r="H185" s="90"/>
      <c r="I185" s="92" t="s">
        <v>2632</v>
      </c>
      <c r="J185" s="185">
        <f>M179</f>
        <v>0</v>
      </c>
      <c r="K185" s="250" t="s">
        <v>2633</v>
      </c>
      <c r="L185" s="250"/>
      <c r="M185" s="96">
        <f>+J185*K20</f>
        <v>0</v>
      </c>
      <c r="N185" s="97"/>
      <c r="O185" s="98"/>
    </row>
    <row r="186" spans="1:28" ht="15.75" thickBot="1" x14ac:dyDescent="0.3">
      <c r="A186" s="10"/>
      <c r="B186" s="99"/>
      <c r="C186" s="99"/>
      <c r="D186" s="99"/>
      <c r="E186" s="99"/>
      <c r="F186" s="99"/>
      <c r="G186" s="99"/>
      <c r="H186" s="99"/>
      <c r="I186" s="181"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4"/>
      <c r="R191" s="154"/>
      <c r="S191" s="154"/>
      <c r="T191" s="154"/>
    </row>
    <row r="192" spans="1:28" x14ac:dyDescent="0.25">
      <c r="A192" s="9"/>
      <c r="B192" s="223" t="s">
        <v>2641</v>
      </c>
      <c r="C192" s="223"/>
      <c r="E192" s="5" t="s">
        <v>20</v>
      </c>
      <c r="H192" s="168" t="s">
        <v>24</v>
      </c>
      <c r="J192" s="5" t="s">
        <v>2642</v>
      </c>
      <c r="K192" s="5"/>
      <c r="M192" s="5"/>
      <c r="N192" s="5"/>
      <c r="O192" s="8"/>
      <c r="Q192" s="155"/>
      <c r="R192" s="156"/>
      <c r="S192" s="156"/>
      <c r="T192" s="155"/>
    </row>
    <row r="193" spans="1:18" x14ac:dyDescent="0.25">
      <c r="A193" s="9"/>
      <c r="C193" s="129"/>
      <c r="D193" s="5"/>
      <c r="E193" s="128"/>
      <c r="F193" s="5"/>
      <c r="G193" s="5"/>
      <c r="H193" s="148"/>
      <c r="J193" s="5"/>
      <c r="K193" s="12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6" t="str">
        <f>HYPERLINK("#Integrante_6!A1","INICIO")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8"/>
      <c r="D211" s="21"/>
      <c r="G211" s="27" t="s">
        <v>2625</v>
      </c>
      <c r="H211" s="149"/>
      <c r="J211" s="27" t="s">
        <v>2627</v>
      </c>
      <c r="K211" s="149"/>
      <c r="L211" s="21"/>
      <c r="M211" s="21"/>
      <c r="N211" s="21"/>
      <c r="O211" s="8"/>
    </row>
    <row r="212" spans="1:15" x14ac:dyDescent="0.25">
      <c r="A212" s="9"/>
      <c r="B212" s="27" t="s">
        <v>2624</v>
      </c>
      <c r="C212" s="148"/>
      <c r="D212" s="21"/>
      <c r="G212" s="27" t="s">
        <v>2626</v>
      </c>
      <c r="H212" s="149"/>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www.w3.org/XML/1998/namespace"/>
    <ds:schemaRef ds:uri="4fb10211-09fb-4e80-9f0b-184718d5d98c"/>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ROUSS ASPRILLA</cp:lastModifiedBy>
  <cp:lastPrinted>2020-12-11T17:12:38Z</cp:lastPrinted>
  <dcterms:created xsi:type="dcterms:W3CDTF">2020-10-14T21:57:42Z</dcterms:created>
  <dcterms:modified xsi:type="dcterms:W3CDTF">2020-12-29T19:24:40Z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