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codeName="ThisWorkbook"/>
  <mc:AlternateContent xmlns:mc="http://schemas.openxmlformats.org/markup-compatibility/2006">
    <mc:Choice Requires="x15">
      <x15ac:absPath xmlns:x15ac="http://schemas.microsoft.com/office/spreadsheetml/2010/11/ac" url="C:\Users\kenny\Documents\UNION TEMPORAL UNIDOS POR EL CHOCO\HI BAHIA,JURADO Y NUQUI\"/>
    </mc:Choice>
  </mc:AlternateContent>
  <xr:revisionPtr revIDLastSave="0" documentId="13_ncr:1_{0C3BB2DD-0425-41BB-9F2A-791A883BE6F6}" xr6:coauthVersionLast="43" xr6:coauthVersionMax="43"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C185" i="22" s="1"/>
  <c r="E185" i="22" s="1"/>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3" i="23" l="1"/>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<sst xmlns="http://schemas.openxmlformats.org/spreadsheetml/2006/main" count="4607" uniqueCount="2713">
  <si>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</si>
  <si>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</si>
  <si>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</si>
  <si>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</si>
  <si>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</si>
  <si>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</si>
  <si>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</si>
  <si>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</si>
  <si>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</si>
  <si>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</si>
  <si>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</si>
  <si>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</si>
  <si>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</si>
  <si>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</si>
  <si>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</si>
  <si>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</si>
  <si>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</si>
  <si>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</si>
  <si>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</si>
  <si>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</si>
  <si>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</si>
  <si>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</si>
  <si>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</si>
  <si>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</si>
  <si>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</si>
  <si>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</si>
  <si>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</si>
  <si>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</si>
  <si>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</si>
  <si>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</si>
  <si>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</si>
  <si>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</si>
  <si>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</si>
  <si>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</si>
  <si>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</si>
  <si>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</si>
  <si>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</si>
  <si>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</si>
  <si>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</si>
  <si>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</si>
  <si>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</si>
  <si>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</si>
  <si>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</si>
  <si>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</si>
  <si>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</si>
  <si>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</si>
  <si>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</si>
  <si>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</si>
  <si>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</si>
  <si>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</si>
  <si>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</si>
  <si>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</si>
  <si>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</si>
  <si>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</si>
  <si>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</si>
  <si>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</si>
  <si>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</si>
  <si>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</si>
  <si>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</si>
  <si>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</si>
  <si>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</si>
  <si>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</si>
  <si>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</si>
  <si>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</si>
  <si>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</si>
  <si>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</si>
  <si>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</si>
  <si>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</si>
  <si>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</si>
  <si>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</si>
  <si>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</si>
  <si>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</si>
  <si>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</si>
  <si>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</si>
  <si>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</si>
  <si>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</si>
  <si>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</si>
  <si>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</si>
  <si>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</si>
  <si>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</si>
  <si>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</si>
  <si>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</si>
  <si>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</si>
  <si>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</si>
  <si>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</si>
  <si>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</si>
  <si>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</si>
  <si>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</si>
  <si>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</si>
  <si>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</si>
  <si>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</si>
  <si>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</si>
  <si>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</si>
  <si>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</si>
  <si>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</si>
  <si>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</si>
  <si>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</si>
  <si>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</si>
  <si>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</si>
  <si>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</si>
  <si>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</si>
  <si>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</si>
  <si>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</si>
  <si>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</si>
  <si>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</si>
  <si>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</si>
  <si>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</si>
  <si>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</si>
  <si>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</si>
  <si>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</si>
  <si>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</si>
  <si>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</si>
  <si>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</si>
  <si>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</si>
  <si>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</si>
  <si>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</si>
  <si>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</si>
  <si>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</si>
  <si>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</si>
  <si>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</si>
  <si>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</si>
  <si>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</si>
  <si>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</si>
  <si>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</si>
  <si>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</si>
  <si>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</si>
  <si>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</si>
  <si>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</si>
  <si>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</si>
  <si>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</si>
  <si>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</si>
  <si>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</si>
  <si>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</si>
  <si>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</si>
  <si>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</si>
  <si>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</si>
  <si>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</si>
  <si>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</si>
  <si>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</si>
  <si>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</si>
  <si>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</si>
  <si>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</si>
  <si>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</si>
  <si>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</si>
  <si>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</si>
  <si>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</si>
  <si>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</si>
  <si>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</si>
  <si>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</si>
  <si>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</si>
  <si>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</si>
  <si>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</si>
  <si>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</si>
  <si>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</si>
  <si>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</si>
  <si>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</si>
  <si>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</si>
  <si>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</si>
  <si>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</si>
  <si>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</si>
  <si>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</si>
  <si>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</si>
  <si>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</si>
  <si>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</si>
  <si>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</si>
  <si>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</si>
  <si>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</si>
  <si>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</si>
  <si>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</si>
  <si>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</si>
  <si>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</si>
  <si>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</si>
  <si>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</si>
  <si>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</si>
  <si>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</si>
  <si>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</si>
  <si>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</si>
  <si>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</si>
  <si>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</si>
  <si>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</si>
  <si>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</si>
  <si>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</si>
  <si>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</si>
  <si>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</si>
  <si>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</si>
  <si>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</si>
  <si>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</si>
  <si>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</si>
  <si>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</si>
  <si>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</si>
  <si>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</si>
  <si>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</si>
  <si>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</si>
  <si>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</si>
  <si>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</si>
  <si>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</si>
  <si>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</si>
  <si>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</si>
  <si>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</si>
  <si>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</si>
  <si>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</si>
  <si>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</si>
  <si>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</si>
  <si>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</si>
  <si>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</si>
  <si>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</si>
  <si>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</si>
  <si>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</si>
  <si>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</si>
  <si>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</si>
  <si>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</si>
  <si>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</si>
  <si>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</si>
  <si>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</si>
  <si>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</si>
  <si>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</si>
  <si>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</si>
  <si>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</si>
  <si>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</si>
  <si>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</si>
  <si>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</si>
  <si>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</si>
  <si>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</si>
  <si>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</si>
  <si>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</si>
  <si>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</si>
  <si>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</si>
  <si>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</si>
  <si>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</si>
  <si>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</si>
  <si>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</si>
  <si>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</si>
  <si>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</si>
  <si>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</si>
  <si>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</si>
  <si>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</si>
  <si>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</si>
  <si>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</si>
  <si>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</si>
  <si>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</si>
  <si>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</si>
  <si>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</si>
  <si>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</si>
  <si>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</si>
  <si>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</si>
  <si>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</si>
  <si>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</si>
  <si>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</si>
  <si>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</si>
  <si>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</si>
  <si>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</si>
  <si>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</si>
  <si>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</si>
  <si>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</si>
  <si>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</si>
  <si>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</si>
  <si>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</si>
  <si>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</si>
  <si>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</si>
  <si>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</si>
  <si>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</si>
  <si>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</si>
  <si>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</si>
  <si>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</si>
  <si>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</si>
  <si>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</si>
  <si>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</si>
  <si>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</si>
  <si>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</si>
  <si>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</si>
  <si>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</si>
  <si>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</si>
  <si>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</si>
  <si>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</si>
  <si>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</si>
  <si>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</si>
  <si>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</si>
  <si>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</si>
  <si>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</si>
  <si>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</si>
  <si>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</si>
  <si>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</si>
  <si>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</si>
  <si>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</si>
  <si>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</si>
  <si>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</si>
  <si>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</si>
  <si>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</si>
  <si>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</si>
  <si>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</si>
  <si>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</si>
  <si>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</si>
  <si>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</si>
  <si>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</si>
  <si>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</si>
  <si>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</si>
  <si>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</si>
  <si>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</si>
  <si>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</si>
  <si>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</si>
  <si>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</si>
  <si>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</si>
  <si>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</si>
  <si>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</si>
  <si>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</si>
  <si>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</si>
  <si>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</si>
  <si>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</si>
  <si>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</si>
  <si>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</si>
  <si>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</si>
  <si>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</si>
  <si>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</si>
  <si>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</si>
  <si>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</si>
  <si>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</si>
  <si>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</si>
  <si>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</si>
  <si>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</si>
  <si>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</si>
  <si>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</si>
  <si>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</si>
  <si>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</si>
  <si>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</si>
  <si>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</si>
  <si>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</si>
  <si>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</si>
  <si>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</si>
  <si>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</si>
  <si>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</si>
  <si>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</si>
  <si>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</si>
  <si>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</si>
  <si>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</si>
  <si>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</si>
  <si>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</si>
  <si>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</si>
  <si>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</si>
  <si>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</si>
  <si>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</si>
  <si>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</si>
  <si>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</si>
  <si>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</si>
  <si>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</si>
  <si>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</si>
  <si>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</si>
  <si>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</si>
  <si>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</si>
  <si>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</si>
  <si>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</si>
  <si>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</si>
  <si>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</si>
  <si>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</si>
  <si>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</si>
  <si>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</si>
  <si>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</si>
  <si>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</si>
  <si>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</si>
  <si>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</si>
  <si>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</si>
  <si>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</si>
  <si>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</si>
  <si>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</si>
  <si>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</si>
  <si>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</si>
  <si>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</si>
  <si>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</si>
  <si>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</si>
  <si>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</si>
  <si>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</si>
  <si>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</si>
  <si>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</si>
  <si>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</si>
  <si>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</si>
  <si>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</si>
  <si>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</si>
  <si>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</si>
  <si>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</si>
  <si>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</si>
  <si>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</si>
  <si>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</si>
  <si>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</si>
  <si>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</si>
  <si>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</si>
  <si>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</si>
  <si>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</si>
  <si>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</si>
  <si>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</si>
  <si>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</si>
  <si>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</si>
  <si>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</si>
  <si>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</si>
  <si>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</si>
  <si>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</si>
  <si>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</si>
  <si>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</si>
  <si>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</si>
  <si>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</si>
  <si>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</si>
  <si>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</si>
  <si>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</si>
  <si>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</si>
  <si>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</si>
  <si>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</si>
  <si>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</si>
  <si>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</si>
  <si>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</si>
  <si>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</si>
  <si>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</si>
  <si>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</si>
  <si>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</si>
  <si>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</si>
  <si>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</si>
  <si>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</si>
  <si>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</si>
  <si>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</si>
  <si>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</si>
  <si>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</si>
  <si>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</si>
  <si>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</si>
  <si>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</si>
  <si>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</si>
  <si>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</si>
  <si>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</si>
  <si>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</si>
  <si>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</si>
  <si>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</si>
  <si>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</si>
  <si>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</si>
  <si>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</si>
  <si>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</si>
  <si>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</si>
  <si>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</si>
  <si>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</si>
  <si>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</si>
  <si>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</si>
  <si>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</si>
  <si>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</si>
  <si>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</si>
  <si>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</si>
  <si>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</si>
  <si>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</si>
  <si>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</si>
  <si>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</si>
  <si>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</si>
  <si>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</si>
  <si>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</si>
  <si>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</si>
  <si>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</si>
  <si>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</si>
  <si>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</si>
  <si>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</si>
  <si>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</si>
  <si>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</si>
  <si>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</si>
  <si>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</si>
  <si>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</si>
  <si>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</si>
  <si>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</si>
  <si>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</si>
  <si>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</si>
  <si>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</si>
  <si>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</si>
  <si>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</si>
  <si>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</si>
  <si>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</si>
  <si>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</si>
  <si>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</si>
  <si>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</si>
  <si>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</si>
  <si>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</si>
  <si>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</si>
  <si>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</si>
  <si>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</si>
  <si>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</si>
  <si>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</si>
  <si>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</si>
  <si>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</si>
  <si>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</si>
  <si>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</si>
  <si>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</si>
  <si>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</si>
  <si>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</si>
  <si>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</si>
  <si>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</si>
  <si>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</si>
  <si>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</si>
  <si>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</si>
  <si>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</si>
  <si>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</si>
  <si>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</si>
  <si>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</si>
  <si>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</si>
  <si>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</si>
  <si>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</si>
  <si>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</si>
  <si>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</si>
  <si>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</si>
  <si>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</si>
  <si>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</si>
  <si>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</si>
  <si>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</si>
  <si>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</si>
  <si>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</si>
  <si>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</si>
  <si>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</si>
  <si>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</si>
  <si>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</si>
  <si>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</si>
  <si>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</si>
  <si>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</si>
  <si>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</si>
  <si>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</si>
  <si>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</si>
  <si>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</si>
  <si>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</si>
  <si>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</si>
  <si>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</si>
  <si>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</si>
  <si>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</si>
  <si>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</si>
  <si>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</si>
  <si>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</si>
  <si>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</si>
  <si>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</si>
  <si>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</si>
  <si>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</si>
  <si>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</si>
  <si>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</si>
  <si>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</si>
  <si>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</si>
  <si>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</si>
  <si>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</si>
  <si>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</si>
  <si>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</si>
  <si>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</si>
  <si>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</si>
  <si>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</si>
  <si>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</si>
  <si>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</si>
  <si>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</si>
  <si>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</si>
  <si>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</si>
  <si>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</si>
  <si>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</si>
  <si>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</si>
  <si>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</si>
  <si>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</si>
  <si>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</si>
  <si>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</si>
  <si>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</si>
  <si>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</si>
  <si>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</si>
  <si>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</si>
  <si>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</si>
  <si>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</si>
  <si>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</si>
  <si>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</si>
  <si>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</si>
  <si>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</si>
  <si>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</si>
  <si>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</si>
  <si>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</si>
  <si>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</si>
  <si>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</si>
  <si>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</si>
  <si>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</si>
  <si>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</si>
  <si>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</si>
  <si>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</si>
  <si>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</si>
  <si>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</si>
  <si>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</si>
  <si>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</si>
  <si>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</si>
  <si>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</si>
  <si>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</si>
  <si>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</si>
  <si>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</si>
  <si>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</si>
  <si>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</si>
  <si>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</si>
  <si>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</si>
  <si>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</si>
  <si>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</si>
  <si>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</si>
  <si>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</si>
  <si>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</si>
  <si>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</si>
  <si>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</si>
  <si>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</si>
  <si>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</si>
  <si>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</si>
  <si>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</si>
  <si>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</si>
  <si>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</si>
  <si>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</si>
  <si>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</si>
  <si>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</si>
  <si>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</si>
  <si>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</si>
  <si>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</si>
  <si>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</si>
  <si>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</si>
  <si>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</si>
  <si>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</si>
  <si>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</si>
  <si>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</si>
  <si>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</si>
  <si>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</si>
  <si>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</si>
  <si>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</si>
  <si>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</si>
  <si>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</si>
  <si>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</si>
  <si>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</si>
  <si>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</si>
  <si>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</si>
  <si>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</si>
  <si>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</si>
  <si>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</si>
  <si>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</si>
  <si>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</si>
  <si>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</si>
  <si>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</si>
  <si>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</si>
  <si>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</si>
  <si>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</si>
  <si>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</si>
  <si>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</si>
  <si>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</si>
  <si>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</si>
  <si>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</si>
  <si>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</si>
  <si>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</si>
  <si>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</si>
  <si>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</si>
  <si>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</si>
  <si>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</si>
  <si>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</si>
  <si>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</si>
  <si>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</si>
  <si>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</si>
  <si>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</si>
  <si>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</si>
  <si>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</si>
  <si>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</si>
  <si>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</si>
  <si>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</si>
  <si>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</si>
  <si>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</si>
  <si>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</si>
  <si>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</si>
  <si>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</si>
  <si>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</si>
  <si>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</si>
  <si>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</si>
  <si>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</si>
  <si>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</si>
  <si>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</si>
  <si>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</si>
  <si>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</si>
  <si>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</si>
  <si>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</si>
  <si>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</si>
  <si>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</si>
  <si>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</si>
  <si>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</si>
  <si>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</si>
  <si>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</si>
  <si>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</si>
  <si>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</si>
  <si>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</si>
  <si>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</si>
  <si>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</si>
  <si>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</si>
  <si>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</si>
  <si>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</si>
  <si>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</si>
  <si>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</si>
  <si>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</si>
  <si>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</si>
  <si>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</si>
  <si>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</si>
  <si>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</si>
  <si>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</si>
  <si>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</si>
  <si>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</si>
  <si>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</si>
  <si>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</si>
  <si>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</si>
  <si>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</si>
  <si>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</si>
  <si>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</si>
  <si>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</si>
  <si>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</si>
  <si>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</si>
  <si>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</si>
  <si>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</si>
  <si>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</si>
  <si>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</si>
  <si>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</si>
  <si>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</si>
  <si>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</si>
  <si>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</si>
  <si>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</si>
  <si>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</si>
  <si>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</si>
  <si>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</si>
  <si>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</si>
  <si>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</si>
  <si>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</si>
  <si>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</si>
  <si>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</si>
  <si>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</si>
  <si>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</si>
  <si>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</si>
  <si>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</si>
  <si>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</si>
  <si>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</si>
  <si>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</si>
  <si>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</si>
  <si>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</si>
  <si>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</si>
  <si>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</si>
  <si>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</si>
  <si>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</si>
  <si>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</si>
  <si>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</si>
  <si>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</si>
  <si>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</si>
  <si>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</si>
  <si>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</si>
  <si>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</si>
  <si>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</si>
  <si>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</si>
  <si>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</si>
  <si>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</si>
  <si>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</si>
  <si>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</si>
  <si>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</si>
  <si>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</si>
  <si>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</si>
  <si>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</si>
  <si>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</si>
  <si>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</si>
  <si>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</si>
  <si>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</si>
  <si>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</si>
  <si>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</si>
  <si>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</si>
  <si>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</si>
  <si>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</si>
  <si>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</si>
  <si>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</si>
  <si>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</si>
  <si>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</si>
  <si>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</si>
  <si>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</si>
  <si>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</si>
  <si>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</si>
  <si>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</si>
  <si>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</si>
  <si>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</si>
  <si>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</si>
  <si>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</si>
  <si>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</si>
  <si>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</si>
  <si>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</si>
  <si>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</si>
  <si>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</si>
  <si>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</si>
  <si>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</si>
  <si>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</si>
  <si>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</si>
  <si>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</si>
  <si>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</si>
  <si>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</si>
  <si>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</si>
  <si>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</si>
  <si>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</si>
  <si>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</si>
  <si>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</si>
  <si>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</si>
  <si>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</si>
  <si>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</si>
  <si>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</si>
  <si>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</si>
  <si>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</si>
  <si>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</si>
  <si>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</si>
  <si>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</si>
  <si>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</si>
  <si>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</si>
  <si>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</si>
  <si>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</si>
  <si>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</si>
  <si>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</si>
  <si>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</si>
  <si>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</si>
  <si>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</si>
  <si>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</si>
  <si>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</si>
  <si>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</si>
  <si>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</si>
  <si>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</si>
  <si>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</si>
  <si>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</si>
  <si>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</si>
  <si>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</si>
  <si>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</si>
  <si>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</si>
  <si>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</si>
  <si>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</si>
  <si>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</si>
  <si>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</si>
  <si>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</si>
  <si>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</si>
  <si>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</si>
  <si>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</si>
  <si>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</si>
  <si>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</si>
  <si>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</si>
  <si>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</si>
  <si>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</si>
  <si>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</si>
  <si>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</si>
  <si>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</si>
  <si>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</si>
  <si>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</si>
  <si>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</si>
  <si>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</si>
  <si>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</si>
  <si>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</si>
  <si>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</si>
  <si>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</si>
  <si>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</si>
  <si>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</si>
  <si>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</si>
  <si>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</si>
  <si>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</si>
  <si>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</si>
  <si>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</si>
  <si>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</si>
  <si>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</si>
  <si>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</si>
  <si>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</si>
  <si>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</si>
  <si>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</si>
  <si>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</si>
  <si>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</si>
  <si>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</si>
  <si>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</si>
  <si>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</si>
  <si>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</si>
  <si>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</si>
  <si>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</si>
  <si>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</si>
  <si>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</si>
  <si>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</si>
  <si>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</si>
  <si>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</si>
  <si>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</si>
  <si>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</si>
  <si>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</si>
  <si>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</si>
  <si>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</si>
  <si>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</si>
  <si>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</si>
  <si>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</si>
  <si>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</si>
  <si>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</si>
  <si>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</si>
  <si>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</si>
  <si>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</si>
  <si>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</si>
  <si>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</si>
  <si>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</si>
  <si>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</si>
  <si>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</si>
  <si>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</si>
  <si>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</si>
  <si>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</si>
  <si>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</si>
  <si>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</si>
  <si>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</si>
  <si>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</si>
  <si>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</si>
  <si>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</si>
  <si>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</si>
  <si>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</si>
  <si>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</si>
  <si>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</si>
  <si>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</si>
  <si>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</si>
  <si>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</si>
  <si>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</si>
  <si>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</si>
  <si>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</si>
  <si>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</si>
  <si>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</si>
  <si>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</si>
  <si>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</si>
  <si>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</si>
  <si>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</si>
  <si>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</si>
  <si>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</si>
  <si>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</si>
  <si>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</si>
  <si>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</si>
  <si>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</si>
  <si>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</si>
  <si>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</si>
  <si>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</si>
  <si>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</si>
  <si>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</si>
  <si>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</si>
  <si>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</si>
  <si>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</si>
  <si>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</si>
  <si>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</si>
  <si>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</si>
  <si>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</si>
  <si>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</si>
  <si>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</si>
  <si>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</si>
  <si>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</si>
  <si>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</si>
  <si>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</si>
  <si>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</si>
  <si>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</si>
  <si>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</si>
  <si>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</si>
  <si>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</si>
  <si>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</si>
  <si>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</si>
  <si>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</si>
  <si>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</si>
  <si>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</si>
  <si>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</si>
  <si>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</si>
  <si>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</si>
  <si>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</si>
  <si>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</si>
  <si>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</si>
  <si>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</si>
  <si>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</si>
  <si>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</si>
  <si>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</si>
  <si>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</si>
  <si>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</si>
  <si>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</si>
  <si>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</si>
  <si>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</si>
  <si>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</si>
  <si>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</si>
  <si>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</si>
  <si>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</si>
  <si>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</si>
  <si>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</si>
  <si>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</si>
  <si>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</si>
  <si>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</si>
  <si>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</si>
  <si>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</si>
  <si>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</si>
  <si>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</si>
  <si>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</si>
  <si>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</si>
  <si>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</si>
  <si>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</si>
  <si>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</si>
  <si>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</si>
  <si>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</si>
  <si>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</si>
  <si>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</si>
  <si>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</si>
  <si>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</si>
  <si>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</si>
  <si>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</si>
  <si>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</si>
  <si>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</si>
  <si>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</si>
  <si>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</si>
  <si>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</si>
  <si>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</si>
  <si>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</si>
  <si>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</si>
  <si>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</si>
  <si>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</si>
  <si>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</si>
  <si>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</si>
  <si>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</si>
  <si>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</si>
  <si>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</si>
  <si>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</si>
  <si>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</si>
  <si>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</si>
  <si>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</si>
  <si>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</si>
  <si>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</si>
  <si>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</si>
  <si>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</si>
  <si>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</si>
  <si>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</si>
  <si>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</si>
  <si>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</si>
  <si>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</si>
  <si>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</si>
  <si>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</si>
  <si>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</si>
  <si>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</si>
  <si>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</si>
  <si>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</si>
  <si>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</si>
  <si>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</si>
  <si>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</si>
  <si>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</si>
  <si>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</si>
  <si>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</si>
  <si>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</si>
  <si>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</si>
  <si>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</si>
  <si>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</si>
  <si>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</si>
  <si>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</si>
  <si>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</si>
  <si>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</si>
  <si>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</si>
  <si>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</si>
  <si>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</si>
  <si>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</si>
  <si>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</si>
  <si>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</si>
  <si>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</si>
  <si>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</si>
  <si>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</si>
  <si>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</si>
  <si>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</si>
  <si>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</si>
  <si>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</si>
  <si>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</si>
  <si>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</si>
  <si>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</si>
  <si>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</si>
  <si>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</si>
  <si>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</si>
  <si>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</si>
  <si>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</si>
  <si>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</si>
  <si>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</si>
  <si>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</si>
  <si>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</si>
  <si>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</si>
  <si>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</si>
  <si>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</si>
  <si>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</si>
  <si>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</si>
  <si>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</si>
  <si>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</si>
  <si>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</si>
  <si>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</si>
  <si>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</si>
  <si>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</si>
  <si>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</si>
  <si>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</si>
  <si>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</si>
  <si>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</si>
  <si>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</si>
  <si>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</si>
  <si>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</si>
  <si>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</si>
  <si>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</si>
  <si>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</si>
  <si>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</si>
  <si>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</si>
  <si>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</si>
  <si>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</si>
  <si>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</si>
  <si>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</si>
  <si>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</si>
  <si>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</si>
  <si>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</si>
  <si>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</si>
  <si>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</si>
  <si>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</si>
  <si>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</si>
  <si>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</si>
  <si>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</si>
  <si>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</si>
  <si>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</si>
  <si>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</si>
  <si>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</si>
  <si>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</si>
  <si>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</si>
  <si>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</si>
  <si>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</si>
  <si>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</si>
  <si>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</si>
  <si>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</si>
  <si>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</si>
  <si>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</si>
  <si>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</si>
  <si>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</si>
  <si>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</si>
  <si>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</si>
  <si>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</si>
  <si>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</si>
  <si>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</si>
  <si>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</si>
  <si>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</si>
  <si>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</si>
  <si>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</si>
  <si>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</si>
  <si>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</si>
  <si>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</si>
  <si>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</si>
  <si>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</si>
  <si>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</si>
  <si>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</si>
  <si>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</si>
  <si>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</si>
  <si>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</si>
  <si>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</si>
  <si>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</si>
  <si>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</si>
  <si>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</si>
  <si>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</si>
  <si>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</si>
  <si>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</si>
  <si>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</si>
  <si>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</si>
  <si>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</si>
  <si>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</si>
  <si>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</si>
  <si>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</si>
  <si>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</si>
  <si>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</si>
  <si>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</si>
  <si>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</si>
  <si>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</si>
  <si>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</si>
  <si>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</si>
  <si>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</si>
  <si>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</si>
  <si>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</si>
  <si>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</si>
  <si>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</si>
  <si>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</si>
  <si>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</si>
  <si>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</si>
  <si>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</si>
  <si>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</si>
  <si>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</si>
  <si>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</si>
  <si>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</si>
  <si>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</si>
  <si>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</si>
  <si>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</si>
  <si>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</si>
  <si>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</si>
  <si>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</si>
  <si>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</si>
  <si>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</si>
  <si>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</si>
  <si>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</si>
  <si>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</si>
  <si>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</si>
  <si>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</si>
  <si>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</si>
  <si>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</si>
  <si>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</si>
  <si>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</si>
  <si>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</si>
  <si>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</si>
  <si>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</si>
  <si>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</si>
  <si>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</si>
  <si>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</si>
  <si>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</si>
  <si>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</si>
  <si>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</si>
  <si>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</si>
  <si>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</si>
  <si>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</si>
  <si>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</si>
  <si>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</si>
  <si>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</si>
  <si>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</si>
  <si>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</si>
  <si>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</si>
  <si>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</si>
  <si>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</si>
  <si>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</si>
  <si>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</si>
  <si>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</si>
  <si>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</si>
  <si>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</si>
  <si>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</si>
  <si>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</si>
  <si>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</si>
  <si>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</si>
  <si>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</si>
  <si>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</si>
  <si>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</si>
  <si>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</si>
  <si>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</si>
  <si>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</si>
  <si>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</si>
  <si>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</si>
  <si>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</si>
  <si>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</si>
  <si>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</si>
  <si>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</si>
  <si>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</si>
  <si>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</si>
  <si>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</si>
  <si>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</si>
  <si>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</si>
  <si>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</si>
  <si>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</si>
  <si>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</si>
  <si>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</si>
  <si>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</si>
  <si>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</si>
  <si>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</si>
  <si>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</si>
  <si>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</si>
  <si>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</si>
  <si>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</si>
  <si>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</si>
  <si>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</si>
  <si>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</si>
  <si>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</si>
  <si>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</si>
  <si>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</si>
  <si>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</si>
  <si>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</si>
  <si>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</si>
  <si>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</si>
  <si>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</si>
  <si>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</si>
  <si>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</si>
  <si>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</si>
  <si>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</si>
  <si>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</si>
  <si>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</si>
  <si>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</si>
  <si>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</si>
  <si>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</si>
  <si>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</si>
  <si>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</si>
  <si>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</si>
  <si>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</si>
  <si>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</si>
  <si>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</si>
  <si>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</si>
  <si>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</si>
  <si>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</si>
  <si>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</si>
  <si>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</si>
  <si>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</si>
  <si>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</si>
  <si>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</si>
  <si>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</si>
  <si>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</si>
  <si>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</si>
  <si>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</si>
  <si>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</si>
  <si>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</si>
  <si>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</si>
  <si>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</si>
  <si>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</si>
  <si>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</si>
  <si>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</si>
  <si>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</si>
  <si>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</si>
  <si>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</si>
  <si>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</si>
  <si>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</si>
  <si>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</si>
  <si>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</si>
  <si>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</si>
  <si>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</si>
  <si>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</si>
  <si>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</si>
  <si>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</si>
  <si>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</si>
  <si>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</si>
  <si>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</si>
  <si>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</si>
  <si>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</si>
  <si>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</si>
  <si>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</si>
  <si>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</si>
  <si>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</si>
  <si>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</si>
  <si>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</si>
  <si>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</si>
  <si>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</si>
  <si>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</si>
  <si>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</si>
  <si>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</si>
  <si>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</si>
  <si>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</si>
  <si>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</si>
  <si>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</si>
  <si>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</si>
  <si>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</si>
  <si>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</si>
  <si>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</si>
  <si>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</si>
  <si>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</si>
  <si>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</si>
  <si>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</si>
  <si>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</si>
  <si>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</si>
  <si>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</si>
  <si>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</si>
  <si>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</si>
  <si>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</si>
  <si>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</si>
  <si>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</si>
  <si>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</si>
  <si>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</si>
  <si>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</si>
  <si>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</si>
  <si>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</si>
  <si>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</si>
  <si>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</si>
  <si>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</si>
  <si>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</si>
  <si>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</si>
  <si>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</si>
  <si>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</si>
  <si>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</si>
  <si>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</si>
  <si>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</si>
  <si>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</si>
  <si>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</si>
  <si>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</si>
  <si>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</si>
  <si>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</si>
  <si>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</si>
  <si>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</si>
  <si>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</si>
  <si>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</si>
  <si>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</si>
  <si>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</si>
  <si>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</si>
  <si>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</si>
  <si>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</si>
  <si>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</si>
  <si>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</si>
  <si>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</si>
  <si>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</si>
  <si>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</si>
  <si>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</si>
  <si>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</si>
  <si>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</si>
  <si>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</si>
  <si>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</si>
  <si>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</si>
  <si>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</si>
  <si>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</si>
  <si>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</si>
  <si>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</si>
  <si>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</si>
  <si>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</si>
  <si>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</si>
  <si>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</si>
  <si>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</si>
  <si>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</si>
  <si>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</si>
  <si>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</si>
  <si>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</si>
  <si>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</si>
  <si>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</si>
  <si>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</si>
  <si>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</si>
  <si>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</si>
  <si>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</si>
  <si>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</si>
  <si>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</si>
  <si>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</si>
  <si>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</si>
  <si>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</si>
  <si>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</si>
  <si>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</si>
  <si>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</si>
  <si>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</si>
  <si>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</si>
  <si>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</si>
  <si>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</si>
  <si>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</si>
  <si>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</si>
  <si>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</si>
  <si>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</si>
  <si>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</si>
  <si>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</si>
  <si>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</si>
  <si>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</si>
  <si>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</si>
  <si>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</si>
  <si>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</si>
  <si>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</si>
  <si>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</si>
  <si>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</si>
  <si>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</si>
  <si>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</si>
  <si>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</si>
  <si>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</si>
  <si>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</si>
  <si>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</si>
  <si>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</si>
  <si>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</si>
  <si>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</si>
  <si>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</si>
  <si>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</si>
  <si>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</si>
  <si>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</si>
  <si>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</si>
  <si>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</si>
  <si>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</si>
  <si>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</si>
  <si>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</si>
  <si>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</si>
  <si>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</si>
  <si>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</si>
  <si>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</si>
  <si>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</si>
  <si>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</si>
  <si>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</si>
  <si>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</si>
  <si>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</si>
  <si>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</si>
  <si>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</si>
  <si>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</si>
  <si>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</si>
  <si>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</si>
  <si>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</si>
  <si>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</si>
  <si>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</si>
  <si>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</si>
  <si>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</si>
  <si>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</si>
  <si>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</si>
  <si>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</si>
  <si>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</si>
  <si>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</si>
  <si>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</si>
  <si>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</si>
  <si>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</si>
  <si>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</si>
  <si>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</si>
  <si>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</si>
  <si>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</si>
  <si>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</si>
  <si>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</si>
  <si>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</si>
  <si>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</si>
  <si>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</si>
  <si>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</si>
  <si>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</si>
  <si>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</si>
  <si>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</si>
  <si>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</si>
  <si>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</si>
  <si>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</si>
  <si>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</si>
  <si>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</si>
  <si>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</si>
  <si>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</si>
  <si>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</si>
  <si>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</si>
  <si>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</si>
  <si>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</si>
  <si>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</si>
  <si>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</si>
  <si>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</si>
  <si>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</si>
  <si>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</si>
  <si>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</si>
  <si>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</si>
  <si>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</si>
  <si>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</si>
  <si>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</si>
  <si>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</si>
  <si>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</si>
  <si>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</si>
  <si>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</si>
  <si>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</si>
  <si>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</si>
  <si>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</si>
  <si>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</si>
  <si>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</si>
  <si>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</si>
  <si>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</si>
  <si>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</si>
  <si>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</si>
  <si>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</si>
  <si>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</si>
  <si>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</si>
  <si>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</si>
  <si>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</si>
  <si>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</si>
  <si>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</si>
  <si>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</si>
  <si>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</si>
  <si>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</si>
  <si>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</si>
  <si>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</si>
  <si>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</si>
  <si>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</si>
  <si>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</si>
  <si>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</si>
  <si>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</si>
  <si>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</si>
  <si>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</si>
  <si>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</si>
  <si>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</si>
  <si>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</si>
  <si>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</si>
  <si>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</si>
  <si>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</si>
  <si>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</si>
  <si>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</si>
  <si>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</si>
  <si>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</si>
  <si>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</si>
  <si>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</si>
  <si>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</si>
  <si>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</si>
  <si>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</si>
  <si>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</si>
  <si>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</si>
  <si>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</si>
  <si>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</si>
  <si>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</si>
  <si>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</si>
  <si>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</si>
  <si>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</si>
  <si>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</si>
  <si>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</si>
  <si>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</si>
  <si>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</si>
  <si>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</si>
  <si>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</si>
  <si>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</si>
  <si>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</si>
  <si>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</si>
  <si>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</si>
  <si>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</si>
  <si>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</si>
  <si>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</si>
  <si>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</si>
  <si>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</si>
  <si>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</si>
  <si>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</si>
  <si>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</si>
  <si>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</si>
  <si>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</si>
  <si>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</si>
  <si>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</si>
  <si>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</si>
  <si>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</si>
  <si>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</si>
  <si>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</si>
  <si>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</si>
  <si>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</si>
  <si>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</si>
  <si>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</si>
  <si>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</si>
  <si>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</si>
  <si>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</si>
  <si>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</si>
  <si>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</si>
  <si>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</si>
  <si>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</si>
  <si>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</si>
  <si>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</si>
  <si>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</si>
  <si>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</si>
  <si>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</si>
  <si>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</si>
  <si>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</si>
  <si>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</si>
  <si>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</si>
  <si>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</si>
  <si>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</si>
  <si>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</si>
  <si>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</si>
  <si>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</si>
  <si>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</si>
  <si>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</si>
  <si>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</si>
  <si>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</si>
  <si>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</si>
  <si>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</si>
  <si>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</si>
  <si>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</si>
  <si>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</si>
  <si>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</si>
  <si>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</si>
  <si>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</si>
  <si>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</si>
  <si>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</si>
  <si>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</si>
  <si>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</si>
  <si>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</si>
  <si>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</si>
  <si>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</si>
  <si>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</si>
  <si>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</si>
  <si>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</si>
  <si>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</si>
  <si>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</si>
  <si>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</si>
  <si>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</si>
  <si>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</si>
  <si>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</si>
  <si>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</si>
  <si>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</si>
  <si>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</si>
  <si>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</si>
  <si>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</si>
  <si>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</si>
  <si>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</si>
  <si>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</si>
  <si>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</si>
  <si>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</si>
  <si>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</si>
  <si>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</si>
  <si>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</si>
  <si>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</si>
  <si>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</si>
  <si>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</si>
  <si>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</si>
  <si>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</si>
  <si>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</si>
  <si>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</si>
  <si>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</si>
  <si>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</si>
  <si>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</si>
  <si>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</si>
  <si>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</si>
  <si>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</si>
  <si>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</si>
  <si>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</si>
  <si>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</si>
  <si>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</si>
  <si>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</si>
  <si>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</si>
  <si>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</si>
  <si>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</si>
  <si>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</si>
  <si>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</si>
  <si>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</si>
  <si>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</si>
  <si>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</si>
  <si>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</si>
  <si>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</si>
  <si>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</si>
  <si>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</si>
  <si>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</si>
  <si>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</si>
  <si>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</si>
  <si>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</si>
  <si>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</si>
  <si>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</si>
  <si>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</si>
  <si>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</si>
  <si>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</si>
  <si>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</si>
  <si>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</si>
  <si>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</si>
  <si>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</si>
  <si>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</si>
  <si>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</si>
  <si>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</si>
  <si>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</si>
  <si>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</si>
  <si>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</si>
  <si>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</si>
  <si>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</si>
  <si>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</si>
  <si>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</si>
  <si>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</si>
  <si>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</si>
  <si>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</si>
  <si>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</si>
  <si>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</si>
  <si>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</si>
  <si>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</si>
  <si>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</si>
  <si>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</si>
  <si>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</si>
  <si>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</si>
  <si>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</si>
  <si>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</si>
  <si>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</si>
  <si>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</si>
  <si>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</si>
  <si>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</si>
  <si>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</si>
  <si>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</si>
  <si>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</si>
  <si>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</si>
  <si>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</si>
  <si>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</si>
  <si>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</si>
  <si>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</si>
  <si>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</si>
  <si>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</si>
  <si>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</si>
  <si>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</si>
  <si>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</si>
  <si>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</si>
  <si>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</si>
  <si>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</si>
  <si>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</si>
  <si>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</si>
  <si>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</si>
  <si>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</si>
  <si>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</si>
  <si>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</si>
  <si>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</si>
  <si>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</si>
  <si>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</si>
  <si>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</si>
  <si>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</si>
  <si>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</si>
  <si>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</si>
  <si>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</si>
  <si>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</si>
  <si>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</si>
  <si>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</si>
  <si>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</si>
  <si>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</si>
  <si>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</si>
  <si>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</si>
  <si>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</si>
  <si>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</si>
  <si>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</si>
  <si>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</si>
  <si>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</si>
  <si>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</si>
  <si>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</si>
  <si>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</si>
  <si>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</si>
  <si>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</si>
  <si>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</si>
  <si>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</si>
  <si>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</si>
  <si>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</si>
  <si>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</si>
  <si>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</si>
  <si>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</si>
  <si>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</si>
  <si>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</si>
  <si>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</si>
  <si>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</si>
  <si>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</si>
  <si>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</si>
  <si>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</si>
  <si>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</si>
  <si>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</si>
  <si>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</si>
  <si>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</si>
  <si>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</si>
  <si>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</si>
  <si>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</si>
  <si>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</si>
  <si>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</si>
  <si>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</si>
  <si>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</si>
  <si>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</si>
  <si>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</si>
  <si>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</si>
  <si>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</si>
  <si>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</si>
  <si>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</si>
  <si>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</si>
  <si>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</si>
  <si>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</si>
  <si>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</si>
  <si>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</si>
  <si>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</si>
  <si>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</si>
  <si>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</si>
  <si>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</si>
  <si>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</si>
  <si>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</si>
  <si>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</si>
  <si>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</si>
  <si>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</si>
  <si>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</si>
  <si>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</si>
  <si>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</si>
  <si>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</si>
  <si>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</si>
  <si>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</si>
  <si>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</si>
  <si>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</si>
  <si>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</si>
  <si>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</si>
  <si>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</si>
  <si>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</si>
  <si>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</si>
  <si>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</si>
  <si>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</si>
  <si>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</si>
  <si>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</si>
  <si>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</si>
  <si>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</si>
  <si>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</si>
  <si>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</si>
  <si>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</si>
  <si>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</si>
  <si>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</si>
  <si>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</si>
  <si>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</si>
  <si>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</si>
  <si>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</si>
  <si>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</si>
  <si>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</si>
  <si>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</si>
  <si>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</si>
  <si>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</si>
  <si>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</si>
  <si>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</si>
  <si>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</si>
  <si>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</si>
  <si>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</si>
  <si>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</si>
  <si>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</si>
  <si>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</si>
  <si>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</si>
  <si>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</si>
  <si>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</si>
  <si>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</si>
  <si>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</si>
  <si>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</si>
  <si>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</si>
  <si>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</si>
  <si>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</si>
  <si>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</si>
  <si>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</si>
  <si>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</si>
  <si>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</si>
  <si>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</si>
  <si>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</si>
  <si>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</si>
  <si>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</si>
  <si>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</si>
  <si>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</si>
  <si>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</si>
  <si>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</si>
  <si>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</si>
  <si>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</si>
  <si>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</si>
  <si>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</si>
  <si>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</si>
  <si>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</si>
  <si>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</si>
  <si>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</si>
  <si>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</si>
  <si>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</si>
  <si>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</si>
  <si>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</si>
  <si>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</si>
  <si>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</si>
  <si>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</si>
  <si>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</si>
  <si>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</si>
  <si>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</si>
  <si>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</si>
  <si>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</si>
  <si>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</si>
  <si>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</si>
  <si>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</si>
  <si>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</si>
  <si>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</si>
  <si>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</si>
  <si>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</si>
  <si>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</si>
  <si>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</si>
  <si>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</si>
  <si>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</si>
  <si>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</si>
  <si>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</si>
  <si>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</si>
  <si>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</si>
  <si>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</si>
  <si>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</si>
  <si>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</si>
  <si>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</si>
  <si>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</si>
  <si>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</si>
  <si>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</si>
  <si>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</si>
  <si>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</si>
  <si>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</si>
  <si>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</si>
  <si>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</si>
  <si>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</si>
  <si>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</si>
  <si>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</si>
  <si>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</si>
  <si>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</si>
  <si>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</si>
  <si>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</si>
  <si>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</si>
  <si>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</si>
  <si>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</si>
  <si>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</si>
  <si>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</si>
  <si>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</si>
  <si>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</si>
  <si>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</si>
  <si>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</si>
  <si>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</si>
  <si>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</si>
  <si>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</si>
  <si>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</si>
  <si>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</si>
  <si>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</si>
  <si>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</si>
  <si>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</si>
  <si>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</si>
  <si>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</si>
  <si>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</si>
  <si>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</si>
  <si>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</si>
  <si>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</si>
  <si>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</si>
  <si>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</si>
  <si>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</si>
  <si>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</si>
  <si>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</si>
  <si>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</si>
  <si>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</si>
  <si>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</si>
  <si>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</si>
  <si>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</si>
  <si>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</si>
  <si>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</si>
  <si>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</si>
  <si>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</si>
  <si>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</si>
  <si>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</si>
  <si>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</si>
  <si>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</si>
  <si>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</si>
  <si>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</si>
  <si>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</si>
  <si>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</si>
  <si>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</si>
  <si>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</si>
  <si>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</si>
  <si>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</si>
  <si>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</si>
  <si>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</si>
  <si>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</si>
  <si>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</si>
  <si>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</si>
  <si>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</si>
  <si>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</si>
  <si>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</si>
  <si>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</si>
  <si>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</si>
  <si>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</si>
  <si>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</si>
  <si>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</si>
  <si>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</si>
  <si>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</si>
  <si>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</si>
  <si>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</si>
  <si>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</si>
  <si>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</si>
  <si>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</si>
  <si>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</si>
  <si>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</si>
  <si>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</si>
  <si>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</si>
  <si>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</si>
  <si>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</si>
  <si>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</si>
  <si>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</si>
  <si>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</si>
  <si>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</si>
  <si>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</si>
  <si>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</si>
  <si>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</si>
  <si>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</si>
  <si>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</si>
  <si>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</si>
  <si>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</si>
  <si>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</si>
  <si>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</si>
  <si>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</si>
  <si>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</si>
  <si>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</si>
  <si>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</si>
  <si>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</si>
  <si>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</si>
  <si>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</si>
  <si>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</si>
  <si>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</si>
  <si>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</si>
  <si>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</si>
  <si>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</si>
  <si>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</si>
  <si>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</si>
  <si>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</si>
  <si>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</si>
  <si>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</si>
  <si>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</si>
  <si>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</si>
  <si>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</si>
  <si>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</si>
  <si>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</si>
  <si>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</si>
  <si>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</si>
  <si>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</si>
  <si>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</si>
  <si>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</si>
  <si>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</si>
  <si>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</si>
  <si>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</si>
  <si>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</si>
  <si>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</si>
  <si>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</si>
  <si>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</si>
  <si>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</si>
  <si>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</si>
  <si>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</si>
  <si>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</si>
  <si>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</si>
  <si>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</si>
  <si>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</si>
  <si>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</si>
  <si>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</si>
  <si>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</si>
  <si>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</si>
  <si>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</si>
  <si>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</si>
  <si>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</si>
  <si>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</si>
  <si>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</si>
  <si>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</si>
  <si>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</si>
  <si>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</si>
  <si>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</si>
  <si>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</si>
  <si>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</si>
  <si>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</si>
  <si>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</si>
  <si>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</si>
  <si>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</si>
  <si>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</si>
  <si>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</si>
  <si>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</si>
  <si>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</si>
  <si>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</si>
  <si>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</si>
  <si>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</si>
  <si>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</si>
  <si>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</si>
  <si>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</si>
  <si>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</si>
  <si>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</si>
  <si>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</si>
  <si>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</si>
  <si>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</si>
  <si>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</si>
  <si>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</si>
  <si>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</si>
  <si>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</si>
  <si>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</si>
  <si>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</si>
  <si>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</si>
  <si>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</si>
  <si>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</si>
  <si>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</si>
  <si>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</si>
  <si>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</si>
  <si>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</si>
  <si>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</si>
  <si>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</si>
  <si>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</si>
  <si>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</si>
  <si>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</si>
  <si>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</si>
  <si>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</si>
  <si>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</si>
  <si>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</si>
  <si>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</si>
  <si>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</si>
  <si>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</si>
  <si>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</si>
  <si>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</si>
  <si>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</si>
  <si>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</si>
  <si>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</si>
  <si>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</si>
  <si>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</si>
  <si>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</si>
  <si>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</si>
  <si>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</si>
  <si>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</si>
  <si>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</si>
  <si>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</si>
  <si>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</si>
  <si>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</si>
  <si>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</si>
  <si>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</si>
  <si>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</si>
  <si>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</si>
  <si>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</si>
  <si>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</si>
  <si>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</si>
  <si>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</si>
  <si>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</si>
  <si>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</si>
  <si>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</si>
  <si>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</si>
  <si>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</si>
  <si>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</si>
  <si>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</si>
  <si>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</si>
  <si>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</si>
  <si>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</si>
  <si>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</si>
  <si>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</si>
  <si>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</si>
  <si>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</si>
  <si>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</si>
  <si>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</si>
  <si>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</si>
  <si>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</si>
  <si>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</si>
  <si>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</si>
  <si>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</si>
  <si>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</si>
  <si>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</si>
  <si>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</si>
  <si>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</si>
  <si>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</si>
  <si>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</si>
  <si>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</si>
  <si>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</si>
  <si>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</si>
  <si>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</si>
  <si>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</si>
  <si>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</si>
  <si>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</si>
  <si>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</si>
  <si>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</si>
  <si>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</si>
  <si>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</si>
  <si>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</si>
  <si>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</si>
  <si>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</si>
  <si>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</si>
  <si>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</si>
  <si>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</si>
  <si>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</si>
  <si>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</si>
  <si>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</si>
  <si>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</si>
  <si>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</si>
  <si>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</si>
  <si>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</si>
  <si>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</si>
  <si>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</si>
  <si>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</si>
  <si>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</si>
  <si>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</si>
  <si>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</si>
  <si>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</si>
  <si>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</si>
  <si>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</si>
  <si>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</si>
  <si>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</si>
  <si>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</si>
  <si>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</si>
  <si>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</si>
  <si>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</si>
  <si>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</si>
  <si>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</si>
  <si>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</si>
  <si>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</si>
  <si>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</si>
  <si>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</si>
  <si>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</si>
  <si>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</si>
  <si>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</si>
  <si>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</si>
  <si>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</si>
  <si>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</si>
  <si>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</si>
  <si>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</si>
  <si>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</si>
  <si>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</si>
  <si>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</si>
  <si>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</si>
  <si>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</si>
  <si>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</si>
  <si>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</si>
  <si>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</si>
  <si>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</si>
  <si>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</si>
  <si>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</si>
  <si>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</si>
  <si>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</si>
  <si>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</si>
  <si>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</si>
  <si>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</si>
  <si>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</si>
  <si>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</si>
  <si>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</si>
  <si>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</si>
  <si>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</si>
  <si>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</si>
  <si>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</si>
  <si>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</si>
  <si>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</si>
  <si>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</si>
  <si>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</si>
  <si>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</si>
  <si>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</si>
  <si>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</si>
  <si>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</si>
  <si>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</si>
  <si>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</si>
  <si>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</si>
  <si>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</si>
  <si>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</si>
  <si>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</si>
  <si>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</si>
  <si>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</si>
  <si>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</si>
  <si>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</si>
  <si>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</si>
  <si>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</si>
  <si>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</si>
  <si>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</si>
  <si>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</si>
  <si>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</si>
  <si>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</si>
  <si>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</si>
  <si>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</si>
  <si>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</si>
  <si>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</si>
  <si>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</si>
  <si>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</si>
  <si>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</si>
  <si>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</si>
  <si>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</si>
  <si>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</si>
  <si>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</si>
  <si>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</si>
  <si>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</si>
  <si>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</si>
  <si>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</si>
  <si>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</si>
  <si>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</si>
  <si>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</si>
  <si>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</si>
  <si>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</si>
  <si>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</si>
  <si>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</si>
  <si>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</si>
  <si>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</si>
  <si>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</si>
  <si>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</si>
  <si>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</si>
  <si>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</si>
  <si>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</si>
  <si>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</si>
  <si>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</si>
  <si>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</si>
  <si>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</si>
  <si>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</si>
  <si>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</si>
  <si>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</si>
  <si>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</si>
  <si>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</si>
  <si>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</si>
  <si>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</si>
  <si>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</si>
  <si>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</si>
  <si>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</si>
  <si>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</si>
  <si>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</si>
  <si>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</si>
  <si>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</si>
  <si>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</si>
  <si>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</si>
  <si>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</si>
  <si>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</si>
  <si>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</si>
  <si>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</si>
  <si>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</si>
  <si>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</si>
  <si>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</si>
  <si>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</si>
  <si>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</si>
  <si>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</si>
  <si>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</si>
  <si>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</si>
  <si>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</si>
  <si>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</si>
  <si>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</si>
  <si>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</si>
  <si>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</si>
  <si>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</si>
  <si>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</si>
  <si>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</si>
  <si>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</si>
  <si>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</si>
  <si>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</si>
  <si>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</si>
  <si>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</si>
  <si>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</si>
  <si>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</si>
  <si>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</si>
  <si>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</si>
  <si>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</si>
  <si>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</si>
  <si>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</si>
  <si>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</si>
  <si>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</si>
  <si>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</si>
  <si>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</si>
  <si>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</si>
  <si>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</si>
  <si>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</si>
  <si>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</si>
  <si>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</si>
  <si>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</si>
  <si>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</si>
  <si>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</si>
  <si>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</si>
  <si>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</si>
  <si>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</si>
  <si>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</si>
  <si>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</si>
  <si>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</si>
  <si>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</si>
  <si>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</si>
  <si>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</si>
  <si>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</si>
  <si>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</si>
  <si>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</si>
  <si>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</si>
  <si>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</si>
  <si>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</si>
  <si>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</si>
  <si>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</si>
  <si>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</si>
  <si>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</si>
  <si>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</si>
  <si>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</si>
  <si>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</si>
  <si>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</si>
  <si>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</si>
  <si>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</si>
  <si>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</si>
  <si>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</si>
  <si>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</si>
  <si>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</si>
  <si>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</si>
  <si>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</si>
  <si>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</si>
  <si>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</si>
  <si>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</si>
  <si>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</si>
  <si>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</si>
  <si>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</si>
  <si>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</si>
  <si>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</si>
  <si>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</si>
  <si>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</si>
  <si>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</si>
  <si>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</si>
  <si>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</si>
  <si>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</si>
  <si>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</si>
  <si>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</si>
  <si>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</si>
  <si>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</si>
  <si>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</si>
  <si>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</si>
  <si>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</si>
  <si>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</si>
  <si>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</si>
  <si>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</si>
  <si>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</si>
  <si>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</si>
  <si>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</si>
  <si>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</si>
  <si>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</si>
  <si>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</si>
  <si>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</si>
  <si>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</si>
  <si>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</si>
  <si>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</si>
  <si>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</si>
  <si>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</si>
  <si>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</si>
  <si>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</si>
  <si>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</si>
  <si>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</si>
  <si>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</si>
  <si>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</si>
  <si>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</si>
  <si>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</si>
  <si>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</si>
  <si>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</si>
  <si>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</si>
  <si>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</si>
  <si>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</si>
  <si>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</si>
  <si>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</si>
  <si>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</si>
  <si>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</si>
  <si>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</si>
  <si>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</si>
  <si>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</si>
  <si>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</si>
  <si>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</si>
  <si>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</si>
  <si>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</si>
  <si>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</si>
  <si>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</si>
  <si>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</si>
  <si>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</si>
  <si>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</si>
  <si>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</si>
  <si>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</si>
  <si>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</si>
  <si>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</si>
  <si>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</si>
  <si>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</si>
  <si>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</si>
  <si>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</si>
  <si>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</si>
  <si>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</si>
  <si>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</si>
  <si>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</si>
  <si>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</si>
  <si>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</si>
  <si>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</si>
  <si>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</si>
  <si>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</si>
  <si>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</si>
  <si>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</si>
  <si>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</si>
  <si>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</si>
  <si>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</si>
  <si>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</si>
  <si>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</si>
  <si>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</si>
  <si>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</si>
  <si>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</si>
  <si>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</si>
  <si>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</si>
  <si>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</si>
  <si>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</si>
  <si>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</si>
  <si>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</si>
  <si>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</si>
  <si>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</si>
  <si>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</si>
  <si>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</si>
  <si>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</si>
  <si>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</si>
  <si>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</si>
  <si>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</si>
  <si>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</si>
  <si>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</si>
  <si>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</si>
  <si>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</si>
  <si>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</si>
  <si>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</si>
  <si>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</si>
  <si>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</si>
  <si>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</si>
  <si>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</si>
  <si>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</si>
  <si>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</si>
  <si>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</si>
  <si>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</si>
  <si>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</si>
  <si>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</si>
  <si>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</si>
  <si>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</si>
  <si>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</si>
  <si>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</si>
  <si>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</si>
  <si>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</si>
  <si>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</si>
  <si>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</si>
  <si>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</si>
  <si>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</si>
  <si>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</si>
  <si>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</si>
  <si>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</si>
  <si>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</si>
  <si>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</si>
  <si>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</si>
  <si>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</si>
  <si>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</si>
  <si>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</si>
  <si>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</si>
  <si>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</si>
  <si>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</si>
  <si>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</si>
  <si>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</si>
  <si>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</si>
  <si>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</si>
  <si>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</si>
  <si>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</si>
  <si>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</si>
  <si>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</si>
  <si>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</si>
  <si>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</si>
  <si>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</si>
  <si>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</si>
  <si>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</si>
  <si>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</si>
  <si>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</si>
  <si>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</si>
  <si>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</si>
  <si>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</si>
  <si>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</si>
  <si>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</si>
  <si>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</si>
  <si>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</si>
  <si>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</si>
  <si>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</si>
  <si>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</si>
  <si>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</si>
  <si>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</si>
  <si>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</si>
  <si>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</si>
  <si>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</si>
  <si>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</si>
  <si>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</si>
  <si>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</si>
  <si>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</si>
  <si>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</si>
  <si>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</si>
  <si>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</si>
  <si>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</si>
  <si>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</si>
  <si>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</si>
  <si>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</si>
  <si>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</si>
  <si>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</si>
  <si>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</si>
  <si>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</si>
  <si>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</si>
  <si>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</si>
  <si>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</si>
  <si>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</si>
  <si>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</si>
  <si>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</si>
  <si>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</si>
  <si>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</si>
  <si>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</si>
  <si>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</si>
  <si>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</si>
  <si>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</si>
  <si>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</si>
  <si>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</si>
  <si>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</si>
  <si>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</si>
  <si>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</si>
  <si>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</si>
  <si>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</si>
  <si>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</si>
  <si>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</si>
  <si>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</si>
  <si>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</si>
  <si>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</si>
  <si>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</si>
  <si>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</si>
  <si>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</si>
  <si>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</si>
  <si>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</si>
  <si>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</si>
  <si>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</si>
  <si>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</si>
  <si>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</si>
  <si>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</si>
  <si>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</si>
  <si>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</si>
  <si>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</si>
  <si>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</si>
  <si>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</si>
  <si>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</si>
  <si>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</si>
  <si>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</si>
  <si>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</si>
  <si>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</si>
  <si>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</si>
  <si>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</si>
  <si>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</si>
  <si>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</si>
  <si>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</si>
  <si>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</si>
  <si>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</si>
  <si>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</si>
  <si>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</si>
  <si>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</si>
  <si>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</si>
  <si>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</si>
  <si>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</si>
  <si>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</si>
  <si>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</si>
  <si>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</si>
  <si>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</si>
  <si>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</si>
  <si>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</si>
  <si>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</si>
  <si>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</si>
  <si>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</si>
  <si>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</si>
  <si>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</si>
  <si>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</si>
  <si>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</si>
  <si>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</si>
  <si>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</si>
  <si>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</si>
  <si>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</si>
  <si>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</si>
  <si>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</si>
  <si>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</si>
  <si>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</si>
  <si>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</si>
  <si>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</si>
  <si>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</si>
  <si>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</si>
  <si>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</si>
  <si>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</si>
  <si>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</si>
  <si>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</si>
  <si>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</si>
  <si>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</si>
  <si>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</si>
  <si>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</si>
  <si>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</si>
  <si>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</si>
  <si>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</si>
  <si>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</si>
  <si>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</si>
  <si>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</si>
  <si>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</si>
  <si>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</si>
  <si>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</si>
  <si>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</si>
  <si>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</si>
  <si>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</si>
  <si>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</si>
  <si>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</si>
  <si>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</si>
  <si>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</si>
  <si>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</si>
  <si>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</si>
  <si>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</si>
  <si>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</si>
  <si>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</si>
  <si>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</si>
  <si>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</si>
  <si>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</si>
  <si>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</si>
  <si>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</si>
  <si>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</si>
  <si>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152</t>
  </si>
  <si>
    <t>prestar el servicio de educacion inicial en el marco de la atencion integral en centros de desarrollo infantil CDI de confirmidad con los manuelaes operativos de la modalidad institucional  y familiar el lineamiento tecnico  para la atencion de la primera infancia y las directrices establecidas por el ICBF en armonia con la politica de estado para el desarrollo integral de la primera infancia de cero a siempre .</t>
  </si>
  <si>
    <t xml:space="preserve">ATENDER A LA PRIMERA INFANCIA EN EL MARCO DE LA ESTRATEGIA DE CERO A SIEMPRE DE CONFORMIDAD CON LAS DIRECTRICES,LINEAMIENTOS Y PARAMETROS ESTABLECIDOS POR EL ICBF MODALIDAD H.I </t>
  </si>
  <si>
    <t>PRESTAR EL SERVICIO DE ATENCION INTEGRAL A LOS NIÑOS ,NIÑAS MENORES DE 5 AÑOS OHASTA SU INGRESO AL GRADO  TRANSICION CON EL FIN DE PROMOVER EL DESARROLLO INTEGRAL DE LA PRIMERA INFANCIA  DE CONFORMIDAD CON EL MANUAL OPERATIVO DE LA MODALIDAD INSTITUCIONAL Y LAS DIRECTRICES ESTABLECIDAD POR EL ICBF  EN EL SERVICIO DE HOGARES INFANTILES</t>
  </si>
  <si>
    <t>“PRESTAR EL SERVICIO DE EDUCACION INICIAL EN EL MARCO DE LA ATENCION INTEGRAL A MUJERES GESTANTES,NIÑAS MENORES 5 AÑOS O HASTA SU INGRESO AL GRADO DE TRANSCION, CON ESTRATEGIAS Y ACCIONES PERTINENTES OPORTUNAS Y DE CALIDAD DESDE LA INTERCULTURALIDAD, RSEPONDIEND ALAS CARACTERISTICAS, PROPIAS DE LOS TERITORIOS Y COMUNIDADES DE CONFORMIDAD CON LOS MANUALES OPERATIVOS DE LAS MODALIDADES Y LAS DIRECTRICES ESTABLECIDAS POR EL ICBF, EN ARMONIA CON LA POLITICA DE ESTADO PARA EL DESARROLLO INTEGRAL DE LA PRIMERA INFANCIA DE CERO A SIEMPRE, EN LOS SERVICIOS DE LA MODALIDAD PROPIA E INTERCULTURAL.”</t>
  </si>
  <si>
    <t>Brindar atencion integral a niños y niñas entre los 6 meses y menores de 5 años de edad con vulnerabilidad economica y social, prioritariamnete a quiones por razones de trabajo de sus padreso adulto responsable de su cuidado permanecen solos temporalmente y a los hijos de familias en situacion de desplazamiento.</t>
  </si>
  <si>
    <t>UNION TEMPORAL UNIDOS POR EL CHOCO</t>
  </si>
  <si>
    <t>No. 2021-27-27001692020</t>
  </si>
  <si>
    <t>ASINPROF</t>
  </si>
  <si>
    <t>Parroquia Jesús de la Divina Miseircoridia</t>
  </si>
  <si>
    <t>ALCALDIA DE RIO IRO</t>
  </si>
  <si>
    <t>015-2015</t>
  </si>
  <si>
    <t>S/N</t>
  </si>
  <si>
    <t>01/01/2018</t>
  </si>
  <si>
    <t>25/01/2019</t>
  </si>
  <si>
    <t>Desarrollar actividades lúdicopedagogicas a niños y niñas entre 1 y 6 años por medio de la ejecución de estrategias a nivel artístico y cultural para la potencializacion de habilidades comunicativas, de interacción y resolución de conflictos, de acuerdo al modelo pedagógico solidario</t>
  </si>
  <si>
    <t>DESARROLLAR ACTIVIDADES LÚDICO-PEDAGÓGICAS A NIÑOS Y NIÑAS ENTRE 1 Y 5 AÑOS POR MEDIO DE LA EJECUCIÓN DE ESTRATEGIAS A NIVEL ARTÍSTICO Y CULTURAL PARA LA POTENCIALIZACIÓN DE HABILIDADES COMUNICATIVAS, DE INTERACCIÓN Y RESOLUCIÓN DE CONFLICTOS, DE ACUERDO AL MODELO  PEDAGÓGICO  SOLIDARIO</t>
  </si>
  <si>
    <t>Aunar esfuerzos para brindar atención a los niños y niñas menores de 5 años, para la promoción d el desarrollo integral de la primera infancia en el marco de la política de estado para eldesarrollo integral  de la primera infancia de cero a siempre en el marco del proyecto denominado “fortalecimiento de las estrategias de atención integral a la primera infancia en elmunicipio del rio iro –Choco</t>
  </si>
  <si>
    <t>127-2020-CHO</t>
  </si>
  <si>
    <t>prestar los servicios de educación inicial en el marco de la atención integral en la modalidad propia interarticular para grupos étnicos y comunidades rurales dispersas, respondiendo a las características propias de los territorios y comunidades, de conformidad con el manual operativo de la modalidad propia e intercultural, el lineamiento técnico para la atención dela primera infancias y las directrices establecidas por el</t>
  </si>
  <si>
    <t>Brindar atención integral a niñas y niños menores de seis (6) meses lactantes, niñas y niños de cero (0) a dos (2) años prioritariamente, y hasta los cinco (5)  años,  o  hasta su ingreso al  sistema  educativo, y  madres  gestantes</t>
  </si>
  <si>
    <t xml:space="preserve"> Brindar atención integral a niñas y niños menores de seis (6) meses lactantes, niñas y niños de cero (0) a dos (2) años prioritariamente, y hasta los cinco (5)  años,  o  hasta su ingreso al  sistema  educativo, y  madres  gestantes</t>
  </si>
  <si>
    <t>PRESTAR EL SERVICIO DE ATENCION INTEGRAL A LOS NIÑOS ,NIÑAS MENORES DE 5 AÑOS O HASTA SU INGRESO AL GRADO  TRANSICION  Y A MUJERES GESTANTES Y MADRES EN PERIODO DE LACTANCIA CON EL FIN DE PROMOVER EL DESARROLLO INTEGRAL DE LA PRIMERA INFANCIA CON CALIDAD  DE CONFORMIDAD CON LOS LINEAMIENTOS, EL MANUAL OPERATIVO, LAS DIRECTRICES Y PARAMETROS  Y ESTANDARES ESTABLECIDOS POR EL ICBF.</t>
  </si>
  <si>
    <t xml:space="preserve">ATENDER A LA PRIMERA INFANCIA EN EL MARCO DE LA ESTRATEGIA DE CERO A SIEMPRE ESPECIFICAMENTE A LOS NIÑOS Y NIÑAS MENORES DE 5 AÑOS EN CITUACION DE VULNERABILIDAD DE CONFORMIDAD CON LAS DIRECTRICES,LINEAMIENTOS Y PARAMETROS ESTABLECIDOS POR EL ICBF </t>
  </si>
  <si>
    <t>PRESTAR EL SERVICIO DE EDUCACION INICIAL EN EL MARCO DE LA ATENCION INTEGRAL A NIÑAS Y NIÑOS MENORES DE 5 AÑOS O HASTA SU INGRESO A EL GRADO TRANSICION DE CONFORMIDAD CON LOS MANUALES OPERATIVOS DE LA MODALIDAD Y LAS DIRECTRICES ESTABLECIDAD POR EL ICBF EN ARMONIA CO LA POLITICA DE ESTADO PARA EL DESARROLLO INTEGRAL DE LA PRIMERA INFANCIA DE CERO A SIEMPRE EN EL SERVICIO CENTROS DE DESARROLLO INFANTIL.</t>
  </si>
  <si>
    <t>IMPLEMENTAR UN PROCESO DE FORMACION Y MOVILIZACION SOCIAL QUE ATRAVES DE PRACTICAS ARTISCAS Y CULTURALES PROPIAS DE LA MUSICA URBANA  Y LA MUSICA TRADICIONAL CHOCUANA CONTRIBUYA A PREVENIR VULNERACION DE DERECHOS DE ADOLESCENTES ASOCIADAS A LAS DINAMICAS DEL PANDILLISMO Y LA DELINCUENCIA JUVENIL</t>
  </si>
  <si>
    <t>PRESTAR EL SERVICIO DE EDUCACION INICIAL EN EL MARCO DE LA ATENCION INTEGRAL A MUJERES GESTANTES  A NIÑAS Y NIÑOS MENORES DE 5 AÑOS O HASTA SU INGRESO A EL GRADO TRANSICION CON EXTRATEGIAS Y ACCIONES PERTINENTES,OPORTUNAS Y DE CALIDAD DESDE LA INTERCULTURALIDAD RESPONDIENDO A LAS CARACTERISTICAS PROPIAS DE LOS TERRITORIOS Y COMUNIDADES  DE CONFORMIDAD CON EL MANUAL OPERATIVO DE LA MODALIDAD Y LAS DIRECTRICES ESTABLECIDAD POR EL ICBF .</t>
  </si>
  <si>
    <t xml:space="preserve">PRESTAR EL SERVICIO EN HOGARES COMUNITARIOS CON BIENESTAR HCB FAMILIAR DE CONFORMIDAD CON LAS DIRECTRICES,LINEAMIENTOS Y PARAMETROS ESTABLECIDOS POR EL ICBF EN ARMONIA CON LA POLITICA DE ESTADO PARA EL DESARROLLO INTEGRAL DE LA PRIMERA INFANCIA  DE CERO A SIEMPRE </t>
  </si>
  <si>
    <t>PRESTAR EL SERVICIO DE EDUCACION INICIAL EN EL MARCO DE LA ATENCION INTEGRAL A NIÑAS Y NIÑOS MENORES DE 5 AÑOS O HASTA SU INGRESO A EL GRADO TRANSICION DE CONFORMIDAD CON LOS MANUALES OPERATIVOS DE LA MODALIDAD Y LAS DIRECTRICES ESTABLECIDAD POR EL ICBF EN ARMONIA CO LA POLITICA DE ESTADO PARA EL DESARROLLO INTEGRAL DE LA PRIMERA INFANCIA DE CERO A SIEMPRE EN EL SERVICIO  DE HOGARES INFANTILES</t>
  </si>
  <si>
    <t>PRESTAR EL SERVICIO DE EDUCACION INICIAL EN EL MARCO DE LA ATENCION INTEGRAL A NIÑAS Y NIÑOS MENORES DE 5 AÑOS O HASTA SU INGRESO A EL GRADO TRANSICION DE CONFORMIDAD CON LOS MANUALES OPERATIVOS DE LA MODALIDAD Y LAS DIRECTRICES ESTABLECIDAD POR EL ICBF EN ARMONIA CO LA POLITICA DE ESTADO PARA EL DESARROLLO INTEGRAL DE LA PRIMERA INFANCIA DE CERO A SIEMPRE EN EL SERVICIO DESARROLLO INFANTIL EN MEDIO FAMILIAR</t>
  </si>
  <si>
    <t>No. 2021-27-27001642020</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</si>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</sst>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2"/>
      <color theme="1"/>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33" fillId="0" borderId="0" xfId="0" applyFont="1"/>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F1" zoomScale="70" zoomScaleNormal="70" zoomScaleSheetLayoutView="40" zoomScalePageLayoutView="40" workbookViewId="0">
      <selection activeCell="K23" sqref="K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44194.689346527775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68" t="str">
        <f>HYPERLINK("#Integrante_1!A109","CAPACIDAD RESIDUAL")</f>
        <v>CAPACIDAD RESIDUAL</v>
      </c>
      <c r="F8" s="269"/>
      <c r="G8" s="270"/>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68" t="str">
        <f>HYPERLINK("#Integrante_1!A162","TALENTO HUMANO")</f>
        <v>TALENTO HUMANO</v>
      </c>
      <c r="F9" s="269"/>
      <c r="G9" s="270"/>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68" t="str">
        <f>HYPERLINK("#Integrante_1!F162","INFRAESTRUCTURA")</f>
        <v>INFRAESTRUCTURA</v>
      </c>
      <c r="F10" s="269"/>
      <c r="G10" s="270"/>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c r="D14" s="14"/>
      <c r="E14" s="14"/>
      <c r="F14" s="14"/>
      <c r="G14" s="14"/>
      <c r="H14" s="14"/>
      <c r="I14" s="14"/>
      <c r="J14" s="14"/>
      <c r="K14" s="14"/>
      <c r="L14" s="14"/>
      <c r="M14" s="14"/>
      <c r="N14" s="14"/>
      <c r="O14" s="15"/>
    </row>
    <row r="15" spans="1:20" ht="19.5" customHeight="1" x14ac:dyDescent="0.2">
      <c r="A15" s="9"/>
      <c r="B15" s="32" t="s">
        <v>2640</v>
      </c>
      <c r="C15" s="195" t="s">
        <v>2688</v>
      </c>
      <c r="D15" s="35"/>
      <c r="E15" s="35"/>
      <c r="F15" s="5"/>
      <c r="G15" s="32" t="s">
        <v>1168</v>
      </c>
      <c r="H15" s="105" t="s">
        <v>628</v>
      </c>
      <c r="I15" s="32" t="s">
        <v>2629</v>
      </c>
      <c r="J15" s="110" t="s">
        <v>2637</v>
      </c>
      <c r="L15" s="265" t="s">
        <v>8</v>
      </c>
      <c r="M15" s="265"/>
      <c r="N15" s="184">
        <v>1</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61" t="s">
        <v>2669</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v>818002346</v>
      </c>
      <c r="C20" s="5"/>
      <c r="D20" s="74"/>
      <c r="E20" s="161" t="s">
        <v>2670</v>
      </c>
      <c r="F20" s="163" t="s">
        <v>2687</v>
      </c>
      <c r="G20" s="5"/>
      <c r="H20" s="271"/>
      <c r="I20" s="150" t="s">
        <v>628</v>
      </c>
      <c r="J20" s="151" t="s">
        <v>635</v>
      </c>
      <c r="K20" s="152">
        <v>927913725</v>
      </c>
      <c r="L20" s="153"/>
      <c r="M20" s="153">
        <v>44561</v>
      </c>
      <c r="N20" s="136">
        <f>+(M20-L20)/30</f>
        <v>1485.3666666666666</v>
      </c>
      <c r="O20" s="139"/>
      <c r="U20" s="135"/>
      <c r="V20" s="107">
        <f ca="1">NOW()</f>
        <v>44194.689346527775</v>
      </c>
      <c r="W20" s="107">
        <f ca="1">NOW()</f>
        <v>44194.689346527775</v>
      </c>
    </row>
    <row r="21" spans="1:23" ht="30" customHeight="1" outlineLevel="1" x14ac:dyDescent="0.25">
      <c r="A21" s="9"/>
      <c r="B21" s="72"/>
      <c r="C21" s="5"/>
      <c r="D21" s="5"/>
      <c r="E21" s="5"/>
      <c r="F21" s="5"/>
      <c r="G21" s="5"/>
      <c r="H21" s="71"/>
      <c r="I21" s="150" t="s">
        <v>628</v>
      </c>
      <c r="J21" s="151" t="s">
        <v>646</v>
      </c>
      <c r="K21" s="152">
        <v>927913725</v>
      </c>
      <c r="L21" s="153"/>
      <c r="M21" s="153">
        <v>44561</v>
      </c>
      <c r="N21" s="136">
        <f t="shared" ref="N21:N35" si="0">+(M21-L21)/30</f>
        <v>1485.3666666666666</v>
      </c>
      <c r="O21" s="140"/>
    </row>
    <row r="22" spans="1:23" ht="30" customHeight="1" outlineLevel="1" x14ac:dyDescent="0.25">
      <c r="A22" s="9"/>
      <c r="B22" s="72"/>
      <c r="C22" s="5"/>
      <c r="D22" s="5"/>
      <c r="E22" s="5"/>
      <c r="F22" s="5"/>
      <c r="G22" s="5"/>
      <c r="H22" s="71"/>
      <c r="I22" s="150" t="s">
        <v>628</v>
      </c>
      <c r="J22" s="151" t="s">
        <v>652</v>
      </c>
      <c r="K22" s="152">
        <v>927913725</v>
      </c>
      <c r="L22" s="153"/>
      <c r="M22" s="153">
        <v>44561</v>
      </c>
      <c r="N22" s="137">
        <f t="shared" ref="N22:N33" si="1">+(M22-L22)/30</f>
        <v>1485.3666666666666</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str">
        <f>VLOOKUP(B20,EAS!A2:B1439,2,0)</f>
        <v>PARROQUIA SAN FRANCISCO SOLANO</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2672</v>
      </c>
      <c r="C48" s="114" t="s">
        <v>31</v>
      </c>
      <c r="D48" s="112">
        <v>20</v>
      </c>
      <c r="E48" s="146">
        <v>42023</v>
      </c>
      <c r="F48" s="146">
        <v>42369</v>
      </c>
      <c r="G48" s="173">
        <f>IF(AND(E48&lt;&gt;"",F48&lt;&gt;""),((F48-E48)/30),"")</f>
        <v>11.533333333333333</v>
      </c>
      <c r="H48" s="116" t="s">
        <v>2683</v>
      </c>
      <c r="I48" s="115" t="s">
        <v>628</v>
      </c>
      <c r="J48" s="115" t="s">
        <v>635</v>
      </c>
      <c r="K48" s="118">
        <v>789763340</v>
      </c>
      <c r="L48" s="117" t="s">
        <v>1148</v>
      </c>
      <c r="M48" s="119">
        <v>1</v>
      </c>
      <c r="N48" s="117" t="s">
        <v>1151</v>
      </c>
      <c r="O48" s="117" t="s">
        <v>26</v>
      </c>
      <c r="P48" s="80"/>
    </row>
    <row r="49" spans="1:16" s="6" customFormat="1" ht="24.75" customHeight="1" x14ac:dyDescent="0.25">
      <c r="A49" s="144">
        <v>2</v>
      </c>
      <c r="B49" s="113" t="s">
        <v>2672</v>
      </c>
      <c r="C49" s="114" t="s">
        <v>31</v>
      </c>
      <c r="D49" s="112">
        <v>63</v>
      </c>
      <c r="E49" s="146">
        <v>42032</v>
      </c>
      <c r="F49" s="146">
        <v>42369</v>
      </c>
      <c r="G49" s="173">
        <f t="shared" ref="G49:G107" si="2">IF(AND(E49&lt;&gt;"",F49&lt;&gt;""),((F49-E49)/30),"")</f>
        <v>11.233333333333333</v>
      </c>
      <c r="H49" s="116" t="s">
        <v>2704</v>
      </c>
      <c r="I49" s="115" t="s">
        <v>628</v>
      </c>
      <c r="J49" s="115" t="s">
        <v>635</v>
      </c>
      <c r="K49" s="118">
        <v>829105695</v>
      </c>
      <c r="L49" s="117" t="s">
        <v>1148</v>
      </c>
      <c r="M49" s="119">
        <v>1</v>
      </c>
      <c r="N49" s="117" t="s">
        <v>1151</v>
      </c>
      <c r="O49" s="117" t="s">
        <v>26</v>
      </c>
      <c r="P49" s="80"/>
    </row>
    <row r="50" spans="1:16" s="6" customFormat="1" ht="24.75" customHeight="1" x14ac:dyDescent="0.25">
      <c r="A50" s="144">
        <v>3</v>
      </c>
      <c r="B50" s="113" t="s">
        <v>2672</v>
      </c>
      <c r="C50" s="114" t="s">
        <v>31</v>
      </c>
      <c r="D50" s="112">
        <v>199</v>
      </c>
      <c r="E50" s="146">
        <v>42518</v>
      </c>
      <c r="F50" s="146">
        <v>42674</v>
      </c>
      <c r="G50" s="173">
        <f t="shared" si="2"/>
        <v>5.2</v>
      </c>
      <c r="H50" s="121" t="s">
        <v>2703</v>
      </c>
      <c r="I50" s="115" t="s">
        <v>628</v>
      </c>
      <c r="J50" s="115" t="s">
        <v>635</v>
      </c>
      <c r="K50" s="118">
        <v>407674772</v>
      </c>
      <c r="L50" s="117" t="s">
        <v>1148</v>
      </c>
      <c r="M50" s="119">
        <v>1</v>
      </c>
      <c r="N50" s="117" t="s">
        <v>1151</v>
      </c>
      <c r="O50" s="117" t="s">
        <v>26</v>
      </c>
      <c r="P50" s="80"/>
    </row>
    <row r="51" spans="1:16" s="6" customFormat="1" ht="24.75" customHeight="1" outlineLevel="1" x14ac:dyDescent="0.25">
      <c r="A51" s="144">
        <v>4</v>
      </c>
      <c r="B51" s="113" t="s">
        <v>2672</v>
      </c>
      <c r="C51" s="114" t="s">
        <v>31</v>
      </c>
      <c r="D51" s="112">
        <v>187</v>
      </c>
      <c r="E51" s="146">
        <v>42517</v>
      </c>
      <c r="F51" s="146">
        <v>42674</v>
      </c>
      <c r="G51" s="173">
        <f t="shared" si="2"/>
        <v>5.2333333333333334</v>
      </c>
      <c r="H51" s="121" t="s">
        <v>2703</v>
      </c>
      <c r="I51" s="115" t="s">
        <v>628</v>
      </c>
      <c r="J51" s="115" t="s">
        <v>646</v>
      </c>
      <c r="K51" s="118">
        <v>516236076</v>
      </c>
      <c r="L51" s="117" t="s">
        <v>1148</v>
      </c>
      <c r="M51" s="119">
        <v>1</v>
      </c>
      <c r="N51" s="117" t="s">
        <v>1151</v>
      </c>
      <c r="O51" s="117" t="s">
        <v>26</v>
      </c>
      <c r="P51" s="80"/>
    </row>
    <row r="52" spans="1:16" s="7" customFormat="1" ht="24.75" customHeight="1" outlineLevel="1" x14ac:dyDescent="0.25">
      <c r="A52" s="145">
        <v>5</v>
      </c>
      <c r="B52" s="113" t="s">
        <v>2672</v>
      </c>
      <c r="C52" s="114" t="s">
        <v>31</v>
      </c>
      <c r="D52" s="112">
        <v>324</v>
      </c>
      <c r="E52" s="146">
        <v>43070</v>
      </c>
      <c r="F52" s="146">
        <v>43312</v>
      </c>
      <c r="G52" s="173">
        <f t="shared" si="2"/>
        <v>8.0666666666666664</v>
      </c>
      <c r="H52" s="121" t="s">
        <v>2705</v>
      </c>
      <c r="I52" s="115" t="s">
        <v>628</v>
      </c>
      <c r="J52" s="115" t="s">
        <v>645</v>
      </c>
      <c r="K52" s="118">
        <v>333999711</v>
      </c>
      <c r="L52" s="117" t="s">
        <v>1148</v>
      </c>
      <c r="M52" s="119">
        <v>1</v>
      </c>
      <c r="N52" s="117" t="s">
        <v>1151</v>
      </c>
      <c r="O52" s="117" t="s">
        <v>26</v>
      </c>
      <c r="P52" s="81"/>
    </row>
    <row r="53" spans="1:16" s="7" customFormat="1" ht="24.75" customHeight="1" outlineLevel="1" x14ac:dyDescent="0.25">
      <c r="A53" s="145">
        <v>6</v>
      </c>
      <c r="B53" s="113" t="s">
        <v>2672</v>
      </c>
      <c r="C53" s="114" t="s">
        <v>31</v>
      </c>
      <c r="D53" s="112">
        <v>522</v>
      </c>
      <c r="E53" s="146">
        <v>42719</v>
      </c>
      <c r="F53" s="146">
        <v>43084</v>
      </c>
      <c r="G53" s="173">
        <f t="shared" si="2"/>
        <v>12.166666666666666</v>
      </c>
      <c r="H53" s="121" t="s">
        <v>2701</v>
      </c>
      <c r="I53" s="115" t="s">
        <v>628</v>
      </c>
      <c r="J53" s="115" t="s">
        <v>645</v>
      </c>
      <c r="K53" s="118">
        <v>395337085</v>
      </c>
      <c r="L53" s="117" t="s">
        <v>1148</v>
      </c>
      <c r="M53" s="119">
        <v>1</v>
      </c>
      <c r="N53" s="117" t="s">
        <v>1151</v>
      </c>
      <c r="O53" s="117" t="s">
        <v>26</v>
      </c>
      <c r="P53" s="81"/>
    </row>
    <row r="54" spans="1:16" s="7" customFormat="1" ht="24.75" customHeight="1" outlineLevel="1" x14ac:dyDescent="0.25">
      <c r="A54" s="145">
        <v>7</v>
      </c>
      <c r="B54" s="113" t="s">
        <v>2672</v>
      </c>
      <c r="C54" s="114" t="s">
        <v>31</v>
      </c>
      <c r="D54" s="112">
        <v>531</v>
      </c>
      <c r="E54" s="146">
        <v>42719</v>
      </c>
      <c r="F54" s="146">
        <v>43084</v>
      </c>
      <c r="G54" s="173">
        <f t="shared" si="2"/>
        <v>12.166666666666666</v>
      </c>
      <c r="H54" s="124" t="s">
        <v>2702</v>
      </c>
      <c r="I54" s="115" t="s">
        <v>628</v>
      </c>
      <c r="J54" s="115" t="s">
        <v>645</v>
      </c>
      <c r="K54" s="120">
        <v>304801874</v>
      </c>
      <c r="L54" s="117" t="s">
        <v>1148</v>
      </c>
      <c r="M54" s="119">
        <v>1</v>
      </c>
      <c r="N54" s="117" t="s">
        <v>1151</v>
      </c>
      <c r="O54" s="117" t="s">
        <v>26</v>
      </c>
      <c r="P54" s="81"/>
    </row>
    <row r="55" spans="1:16" s="7" customFormat="1" ht="24.75" customHeight="1" outlineLevel="1" x14ac:dyDescent="0.25">
      <c r="A55" s="145">
        <v>8</v>
      </c>
      <c r="B55" s="113" t="s">
        <v>2672</v>
      </c>
      <c r="C55" s="114" t="s">
        <v>31</v>
      </c>
      <c r="D55" s="112">
        <v>234</v>
      </c>
      <c r="E55" s="146">
        <v>43424</v>
      </c>
      <c r="F55" s="146">
        <v>43465</v>
      </c>
      <c r="G55" s="173">
        <f t="shared" si="2"/>
        <v>1.3666666666666667</v>
      </c>
      <c r="H55" s="124" t="s">
        <v>2706</v>
      </c>
      <c r="I55" s="115" t="s">
        <v>628</v>
      </c>
      <c r="J55" s="115" t="s">
        <v>646</v>
      </c>
      <c r="K55" s="120">
        <v>44000000</v>
      </c>
      <c r="L55" s="117" t="s">
        <v>1148</v>
      </c>
      <c r="M55" s="119">
        <v>1</v>
      </c>
      <c r="N55" s="117" t="s">
        <v>1151</v>
      </c>
      <c r="O55" s="117" t="s">
        <v>26</v>
      </c>
      <c r="P55" s="81"/>
    </row>
    <row r="56" spans="1:16" s="7" customFormat="1" ht="24.75" customHeight="1" outlineLevel="1" x14ac:dyDescent="0.25">
      <c r="A56" s="145">
        <v>9</v>
      </c>
      <c r="B56" s="113" t="s">
        <v>2672</v>
      </c>
      <c r="C56" s="114" t="s">
        <v>31</v>
      </c>
      <c r="D56" s="112">
        <v>172</v>
      </c>
      <c r="E56" s="146">
        <v>43392</v>
      </c>
      <c r="F56" s="146">
        <v>43424</v>
      </c>
      <c r="G56" s="173">
        <f t="shared" si="2"/>
        <v>1.0666666666666667</v>
      </c>
      <c r="H56" s="116" t="s">
        <v>2707</v>
      </c>
      <c r="I56" s="115" t="s">
        <v>628</v>
      </c>
      <c r="J56" s="115" t="s">
        <v>634</v>
      </c>
      <c r="K56" s="120">
        <v>67744041</v>
      </c>
      <c r="L56" s="117" t="s">
        <v>1148</v>
      </c>
      <c r="M56" s="119">
        <v>1</v>
      </c>
      <c r="N56" s="117" t="s">
        <v>1151</v>
      </c>
      <c r="O56" s="117" t="s">
        <v>26</v>
      </c>
      <c r="P56" s="81"/>
    </row>
    <row r="57" spans="1:16" s="7" customFormat="1" ht="24.75" customHeight="1" outlineLevel="1" x14ac:dyDescent="0.25">
      <c r="A57" s="145">
        <v>10</v>
      </c>
      <c r="B57" s="64" t="s">
        <v>2672</v>
      </c>
      <c r="C57" s="65" t="s">
        <v>31</v>
      </c>
      <c r="D57" s="63">
        <v>173</v>
      </c>
      <c r="E57" s="146">
        <v>43392</v>
      </c>
      <c r="F57" s="146">
        <v>43449</v>
      </c>
      <c r="G57" s="173">
        <f t="shared" si="2"/>
        <v>1.9</v>
      </c>
      <c r="H57" s="64" t="s">
        <v>2705</v>
      </c>
      <c r="I57" s="63" t="s">
        <v>628</v>
      </c>
      <c r="J57" s="63" t="s">
        <v>645</v>
      </c>
      <c r="K57" s="66">
        <v>49449824</v>
      </c>
      <c r="L57" s="65" t="s">
        <v>1148</v>
      </c>
      <c r="M57" s="67">
        <v>1</v>
      </c>
      <c r="N57" s="65" t="s">
        <v>1151</v>
      </c>
      <c r="O57" s="65" t="s">
        <v>26</v>
      </c>
      <c r="P57" s="81"/>
    </row>
    <row r="58" spans="1:16" s="7" customFormat="1" ht="24.75" customHeight="1" outlineLevel="1" x14ac:dyDescent="0.25">
      <c r="A58" s="145">
        <v>11</v>
      </c>
      <c r="B58" s="64" t="s">
        <v>2672</v>
      </c>
      <c r="C58" s="65" t="s">
        <v>31</v>
      </c>
      <c r="D58" s="63">
        <v>259</v>
      </c>
      <c r="E58" s="146">
        <v>43593</v>
      </c>
      <c r="F58" s="146">
        <v>43982</v>
      </c>
      <c r="G58" s="173">
        <f t="shared" si="2"/>
        <v>12.966666666666667</v>
      </c>
      <c r="H58" s="64" t="s">
        <v>2708</v>
      </c>
      <c r="I58" s="63" t="s">
        <v>628</v>
      </c>
      <c r="J58" s="63" t="s">
        <v>657</v>
      </c>
      <c r="K58" s="66">
        <v>366436241</v>
      </c>
      <c r="L58" s="65" t="s">
        <v>1148</v>
      </c>
      <c r="M58" s="67">
        <v>1</v>
      </c>
      <c r="N58" s="65" t="s">
        <v>1151</v>
      </c>
      <c r="O58" s="65" t="s">
        <v>26</v>
      </c>
      <c r="P58" s="81"/>
    </row>
    <row r="59" spans="1:16" s="7" customFormat="1" ht="24.75" customHeight="1" outlineLevel="1" x14ac:dyDescent="0.25">
      <c r="A59" s="145">
        <v>12</v>
      </c>
      <c r="B59" s="64" t="s">
        <v>2672</v>
      </c>
      <c r="C59" s="65" t="s">
        <v>31</v>
      </c>
      <c r="D59" s="63">
        <v>265</v>
      </c>
      <c r="E59" s="146">
        <v>43035</v>
      </c>
      <c r="F59" s="146">
        <v>43312</v>
      </c>
      <c r="G59" s="173">
        <f t="shared" si="2"/>
        <v>9.2333333333333325</v>
      </c>
      <c r="H59" s="64" t="s">
        <v>2684</v>
      </c>
      <c r="I59" s="63" t="s">
        <v>628</v>
      </c>
      <c r="J59" s="63" t="s">
        <v>652</v>
      </c>
      <c r="K59" s="66">
        <v>175229730</v>
      </c>
      <c r="L59" s="65" t="s">
        <v>1148</v>
      </c>
      <c r="M59" s="67">
        <v>1</v>
      </c>
      <c r="N59" s="65" t="s">
        <v>1151</v>
      </c>
      <c r="O59" s="65" t="s">
        <v>26</v>
      </c>
      <c r="P59" s="81"/>
    </row>
    <row r="60" spans="1:16" s="7" customFormat="1" ht="24.75" customHeight="1" outlineLevel="1" x14ac:dyDescent="0.25">
      <c r="A60" s="145">
        <v>13</v>
      </c>
      <c r="B60" s="64" t="s">
        <v>2672</v>
      </c>
      <c r="C60" s="65" t="s">
        <v>31</v>
      </c>
      <c r="D60" s="63">
        <v>370</v>
      </c>
      <c r="E60" s="146">
        <v>43070</v>
      </c>
      <c r="F60" s="146">
        <v>43312</v>
      </c>
      <c r="G60" s="173">
        <f t="shared" si="2"/>
        <v>8.0666666666666664</v>
      </c>
      <c r="H60" s="64" t="s">
        <v>2685</v>
      </c>
      <c r="I60" s="63" t="s">
        <v>628</v>
      </c>
      <c r="J60" s="63" t="s">
        <v>652</v>
      </c>
      <c r="K60" s="66">
        <v>255707881</v>
      </c>
      <c r="L60" s="65" t="s">
        <v>1148</v>
      </c>
      <c r="M60" s="67">
        <v>1</v>
      </c>
      <c r="N60" s="65" t="s">
        <v>1151</v>
      </c>
      <c r="O60" s="65" t="s">
        <v>26</v>
      </c>
      <c r="P60" s="81"/>
    </row>
    <row r="61" spans="1:16" s="7" customFormat="1" ht="24.75" customHeight="1" outlineLevel="1" x14ac:dyDescent="0.25">
      <c r="A61" s="145">
        <v>14</v>
      </c>
      <c r="B61" s="64" t="s">
        <v>2672</v>
      </c>
      <c r="C61" s="65" t="s">
        <v>31</v>
      </c>
      <c r="D61" s="63">
        <v>264</v>
      </c>
      <c r="E61" s="146">
        <v>43035</v>
      </c>
      <c r="F61" s="146">
        <v>43312</v>
      </c>
      <c r="G61" s="173">
        <f t="shared" si="2"/>
        <v>9.2333333333333325</v>
      </c>
      <c r="H61" s="64" t="s">
        <v>2709</v>
      </c>
      <c r="I61" s="63" t="s">
        <v>628</v>
      </c>
      <c r="J61" s="63" t="s">
        <v>646</v>
      </c>
      <c r="K61" s="66">
        <v>242900052</v>
      </c>
      <c r="L61" s="65" t="s">
        <v>1148</v>
      </c>
      <c r="M61" s="67">
        <v>1</v>
      </c>
      <c r="N61" s="65" t="s">
        <v>1151</v>
      </c>
      <c r="O61" s="65" t="s">
        <v>26</v>
      </c>
      <c r="P61" s="81"/>
    </row>
    <row r="62" spans="1:16" s="7" customFormat="1" ht="24.75" customHeight="1" outlineLevel="1" x14ac:dyDescent="0.25">
      <c r="A62" s="145">
        <v>15</v>
      </c>
      <c r="B62" s="64" t="s">
        <v>2672</v>
      </c>
      <c r="C62" s="65" t="s">
        <v>31</v>
      </c>
      <c r="D62" s="63">
        <v>349</v>
      </c>
      <c r="E62" s="146">
        <v>43070</v>
      </c>
      <c r="F62" s="146">
        <v>43312</v>
      </c>
      <c r="G62" s="173">
        <f t="shared" si="2"/>
        <v>8.0666666666666664</v>
      </c>
      <c r="H62" s="124" t="s">
        <v>2710</v>
      </c>
      <c r="I62" s="63" t="s">
        <v>628</v>
      </c>
      <c r="J62" s="63" t="s">
        <v>635</v>
      </c>
      <c r="K62" s="66">
        <v>2494055427</v>
      </c>
      <c r="L62" s="65" t="s">
        <v>1148</v>
      </c>
      <c r="M62" s="67">
        <v>1</v>
      </c>
      <c r="N62" s="65" t="s">
        <v>1151</v>
      </c>
      <c r="O62" s="65" t="s">
        <v>26</v>
      </c>
      <c r="P62" s="81"/>
    </row>
    <row r="63" spans="1:16" s="7" customFormat="1" ht="24.75" customHeight="1" outlineLevel="1" x14ac:dyDescent="0.25">
      <c r="A63" s="145">
        <v>16</v>
      </c>
      <c r="B63" s="64" t="s">
        <v>2672</v>
      </c>
      <c r="C63" s="65" t="s">
        <v>31</v>
      </c>
      <c r="D63" s="63">
        <v>325</v>
      </c>
      <c r="E63" s="146">
        <v>43070</v>
      </c>
      <c r="F63" s="146">
        <v>43312</v>
      </c>
      <c r="G63" s="173">
        <f t="shared" si="2"/>
        <v>8.0666666666666664</v>
      </c>
      <c r="H63" s="64" t="s">
        <v>2705</v>
      </c>
      <c r="I63" s="63" t="s">
        <v>628</v>
      </c>
      <c r="J63" s="63" t="s">
        <v>657</v>
      </c>
      <c r="K63" s="66">
        <v>806019578</v>
      </c>
      <c r="L63" s="65" t="s">
        <v>1148</v>
      </c>
      <c r="M63" s="67">
        <v>1</v>
      </c>
      <c r="N63" s="65" t="s">
        <v>1151</v>
      </c>
      <c r="O63" s="65" t="s">
        <v>26</v>
      </c>
      <c r="P63" s="81"/>
    </row>
    <row r="64" spans="1:16" s="7" customFormat="1" ht="24.75" customHeight="1" outlineLevel="1" x14ac:dyDescent="0.25">
      <c r="A64" s="145">
        <v>17</v>
      </c>
      <c r="B64" s="64" t="s">
        <v>2672</v>
      </c>
      <c r="C64" s="65" t="s">
        <v>31</v>
      </c>
      <c r="D64" s="63">
        <v>283</v>
      </c>
      <c r="E64" s="146">
        <v>41995</v>
      </c>
      <c r="F64" s="146">
        <v>42369</v>
      </c>
      <c r="G64" s="173">
        <f t="shared" si="2"/>
        <v>12.466666666666667</v>
      </c>
      <c r="H64" s="64" t="s">
        <v>2705</v>
      </c>
      <c r="I64" s="63" t="s">
        <v>628</v>
      </c>
      <c r="J64" s="63" t="s">
        <v>657</v>
      </c>
      <c r="K64" s="66">
        <v>2266191874</v>
      </c>
      <c r="L64" s="65" t="s">
        <v>1148</v>
      </c>
      <c r="M64" s="67">
        <v>1</v>
      </c>
      <c r="N64" s="65" t="s">
        <v>1151</v>
      </c>
      <c r="O64" s="65" t="s">
        <v>26</v>
      </c>
      <c r="P64" s="81"/>
    </row>
    <row r="65" spans="1:16" s="7" customFormat="1" ht="24.75" customHeight="1" outlineLevel="1" x14ac:dyDescent="0.25">
      <c r="A65" s="145">
        <v>18</v>
      </c>
      <c r="B65" s="64" t="s">
        <v>2672</v>
      </c>
      <c r="C65" s="65" t="s">
        <v>31</v>
      </c>
      <c r="D65" s="63">
        <v>412</v>
      </c>
      <c r="E65" s="146">
        <v>42673</v>
      </c>
      <c r="F65" s="146">
        <v>43039</v>
      </c>
      <c r="G65" s="173">
        <f t="shared" si="2"/>
        <v>12.2</v>
      </c>
      <c r="H65" s="64" t="s">
        <v>2684</v>
      </c>
      <c r="I65" s="63" t="s">
        <v>628</v>
      </c>
      <c r="J65" s="63" t="s">
        <v>635</v>
      </c>
      <c r="K65" s="66">
        <v>307585830</v>
      </c>
      <c r="L65" s="65" t="s">
        <v>1148</v>
      </c>
      <c r="M65" s="67">
        <v>1</v>
      </c>
      <c r="N65" s="65" t="s">
        <v>1151</v>
      </c>
      <c r="O65" s="65" t="s">
        <v>26</v>
      </c>
      <c r="P65" s="81"/>
    </row>
    <row r="66" spans="1:16" s="7" customFormat="1" ht="24.75" customHeight="1" outlineLevel="1" x14ac:dyDescent="0.25">
      <c r="A66" s="145">
        <v>19</v>
      </c>
      <c r="B66" s="64" t="s">
        <v>2672</v>
      </c>
      <c r="C66" s="65" t="s">
        <v>31</v>
      </c>
      <c r="D66" s="63">
        <v>413</v>
      </c>
      <c r="E66" s="146">
        <v>42673</v>
      </c>
      <c r="F66" s="146">
        <v>43039</v>
      </c>
      <c r="G66" s="173">
        <f t="shared" si="2"/>
        <v>12.2</v>
      </c>
      <c r="H66" s="64" t="s">
        <v>2684</v>
      </c>
      <c r="I66" s="63" t="s">
        <v>628</v>
      </c>
      <c r="J66" s="63" t="s">
        <v>646</v>
      </c>
      <c r="K66" s="66">
        <v>173989568</v>
      </c>
      <c r="L66" s="65" t="s">
        <v>1148</v>
      </c>
      <c r="M66" s="67">
        <v>1</v>
      </c>
      <c r="N66" s="65" t="s">
        <v>1151</v>
      </c>
      <c r="O66" s="65" t="s">
        <v>26</v>
      </c>
      <c r="P66" s="81"/>
    </row>
    <row r="67" spans="1:16" s="7" customFormat="1" ht="24.75" customHeight="1" outlineLevel="1" x14ac:dyDescent="0.25">
      <c r="A67" s="145">
        <v>20</v>
      </c>
      <c r="B67" s="64" t="s">
        <v>2672</v>
      </c>
      <c r="C67" s="65" t="s">
        <v>31</v>
      </c>
      <c r="D67" s="63">
        <v>414</v>
      </c>
      <c r="E67" s="146">
        <v>42673</v>
      </c>
      <c r="F67" s="146">
        <v>43039</v>
      </c>
      <c r="G67" s="173">
        <f t="shared" si="2"/>
        <v>12.2</v>
      </c>
      <c r="H67" s="64" t="s">
        <v>2684</v>
      </c>
      <c r="I67" s="63" t="s">
        <v>628</v>
      </c>
      <c r="J67" s="63" t="s">
        <v>652</v>
      </c>
      <c r="K67" s="66">
        <v>188437680</v>
      </c>
      <c r="L67" s="65" t="s">
        <v>1148</v>
      </c>
      <c r="M67" s="67">
        <v>1</v>
      </c>
      <c r="N67" s="65" t="s">
        <v>1151</v>
      </c>
      <c r="O67" s="65" t="s">
        <v>26</v>
      </c>
      <c r="P67" s="81"/>
    </row>
    <row r="68" spans="1:16" s="7" customFormat="1" ht="24.75" customHeight="1" outlineLevel="1" x14ac:dyDescent="0.25">
      <c r="A68" s="144">
        <v>21</v>
      </c>
      <c r="B68" s="124" t="s">
        <v>2672</v>
      </c>
      <c r="C68" s="126" t="s">
        <v>31</v>
      </c>
      <c r="D68" s="123">
        <v>11</v>
      </c>
      <c r="E68" s="146">
        <v>40920</v>
      </c>
      <c r="F68" s="146">
        <v>41273</v>
      </c>
      <c r="G68" s="173">
        <f t="shared" si="2"/>
        <v>11.766666666666667</v>
      </c>
      <c r="H68" s="124" t="s">
        <v>2686</v>
      </c>
      <c r="I68" s="123" t="s">
        <v>628</v>
      </c>
      <c r="J68" s="123" t="s">
        <v>646</v>
      </c>
      <c r="K68" s="125">
        <v>69327450</v>
      </c>
      <c r="L68" s="126" t="s">
        <v>1148</v>
      </c>
      <c r="M68" s="119">
        <v>1</v>
      </c>
      <c r="N68" s="126" t="s">
        <v>1151</v>
      </c>
      <c r="O68" s="126" t="s">
        <v>26</v>
      </c>
      <c r="P68" s="81"/>
    </row>
    <row r="69" spans="1:16" s="7" customFormat="1" ht="24.75" customHeight="1" outlineLevel="1" x14ac:dyDescent="0.25">
      <c r="A69" s="144">
        <v>22</v>
      </c>
      <c r="B69" s="124" t="s">
        <v>2672</v>
      </c>
      <c r="C69" s="126" t="s">
        <v>31</v>
      </c>
      <c r="D69" s="123">
        <v>12</v>
      </c>
      <c r="E69" s="146">
        <v>40922</v>
      </c>
      <c r="F69" s="146">
        <v>41273</v>
      </c>
      <c r="G69" s="173">
        <f t="shared" si="2"/>
        <v>11.7</v>
      </c>
      <c r="H69" s="124" t="s">
        <v>2686</v>
      </c>
      <c r="I69" s="123" t="s">
        <v>628</v>
      </c>
      <c r="J69" s="123" t="s">
        <v>652</v>
      </c>
      <c r="K69" s="125">
        <v>74302220</v>
      </c>
      <c r="L69" s="126" t="s">
        <v>1148</v>
      </c>
      <c r="M69" s="119">
        <v>1</v>
      </c>
      <c r="N69" s="126" t="s">
        <v>1151</v>
      </c>
      <c r="O69" s="126" t="s">
        <v>26</v>
      </c>
      <c r="P69" s="81"/>
    </row>
    <row r="70" spans="1:16" s="7" customFormat="1" ht="24.75" customHeight="1" outlineLevel="1" x14ac:dyDescent="0.25">
      <c r="A70" s="144">
        <v>23</v>
      </c>
      <c r="B70" s="124" t="s">
        <v>2672</v>
      </c>
      <c r="C70" s="126" t="s">
        <v>31</v>
      </c>
      <c r="D70" s="123">
        <v>464</v>
      </c>
      <c r="E70" s="146">
        <v>42673</v>
      </c>
      <c r="F70" s="146">
        <v>43312</v>
      </c>
      <c r="G70" s="173">
        <f t="shared" si="2"/>
        <v>21.3</v>
      </c>
      <c r="H70" s="124" t="s">
        <v>2708</v>
      </c>
      <c r="I70" s="123" t="s">
        <v>628</v>
      </c>
      <c r="J70" s="123" t="s">
        <v>634</v>
      </c>
      <c r="K70" s="125">
        <v>680111752</v>
      </c>
      <c r="L70" s="126" t="s">
        <v>1148</v>
      </c>
      <c r="M70" s="119">
        <v>1</v>
      </c>
      <c r="N70" s="126" t="s">
        <v>1151</v>
      </c>
      <c r="O70" s="126" t="s">
        <v>26</v>
      </c>
      <c r="P70" s="81"/>
    </row>
    <row r="71" spans="1:16" s="7" customFormat="1" ht="24.75" customHeight="1" outlineLevel="1" x14ac:dyDescent="0.25">
      <c r="A71" s="144">
        <v>24</v>
      </c>
      <c r="B71" s="124" t="s">
        <v>2672</v>
      </c>
      <c r="C71" s="126" t="s">
        <v>31</v>
      </c>
      <c r="D71" s="123">
        <v>455</v>
      </c>
      <c r="E71" s="146">
        <v>42674</v>
      </c>
      <c r="F71" s="146">
        <v>43312</v>
      </c>
      <c r="G71" s="173">
        <f t="shared" si="2"/>
        <v>21.266666666666666</v>
      </c>
      <c r="H71" s="124" t="s">
        <v>2708</v>
      </c>
      <c r="I71" s="123" t="s">
        <v>628</v>
      </c>
      <c r="J71" s="123" t="s">
        <v>635</v>
      </c>
      <c r="K71" s="125">
        <v>1427285381</v>
      </c>
      <c r="L71" s="126" t="s">
        <v>1148</v>
      </c>
      <c r="M71" s="119">
        <v>1</v>
      </c>
      <c r="N71" s="126" t="s">
        <v>1151</v>
      </c>
      <c r="O71" s="126" t="s">
        <v>26</v>
      </c>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t="s">
        <v>26</v>
      </c>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2" t="s">
        <v>2681</v>
      </c>
      <c r="E114" s="146">
        <v>43889</v>
      </c>
      <c r="F114" s="146">
        <v>44196</v>
      </c>
      <c r="G114" s="173">
        <f>IF(AND(E114&lt;&gt;"",F114&lt;&gt;""),((F114-E114)/30),"")</f>
        <v>10.233333333333333</v>
      </c>
      <c r="H114" s="124" t="s">
        <v>2682</v>
      </c>
      <c r="I114" s="123" t="s">
        <v>628</v>
      </c>
      <c r="J114" s="123" t="s">
        <v>657</v>
      </c>
      <c r="K114" s="125">
        <v>797381727</v>
      </c>
      <c r="L114" s="102">
        <f>+IF(AND(K114&gt;0,O114="Ejecución"),(K114/877802)*Tabla28[[#This Row],[% participación]],IF(AND(K114&gt;0,O114&lt;&gt;"Ejecución"),"-",""))</f>
        <v>908.38449559240007</v>
      </c>
      <c r="M114" s="126" t="s">
        <v>1148</v>
      </c>
      <c r="N114" s="182">
        <v>1</v>
      </c>
      <c r="O114" s="178" t="s">
        <v>1150</v>
      </c>
      <c r="P114" s="80"/>
    </row>
    <row r="115" spans="1:16" s="6" customFormat="1" ht="24.75" customHeight="1" x14ac:dyDescent="0.25">
      <c r="A115" s="144">
        <v>2</v>
      </c>
      <c r="B115" s="176" t="s">
        <v>2672</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25">
      <c r="A116" s="144">
        <v>3</v>
      </c>
      <c r="B116" s="176" t="s">
        <v>2672</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25">
      <c r="A117" s="144">
        <v>4</v>
      </c>
      <c r="B117" s="176" t="s">
        <v>2672</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25">
      <c r="A118" s="145">
        <v>5</v>
      </c>
      <c r="B118" s="176" t="s">
        <v>2672</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2672</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2672</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2672</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2672</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2672</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2672</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2672</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2672</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2672</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2672</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2672</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2672</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2672</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2672</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2672</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2672</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2672</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2672</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2672</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2672</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2672</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2672</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2672</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2672</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2672</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2672</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2672</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2672</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2672</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2672</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2672</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2672</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2672</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2672</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2672</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2672</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2672</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2672</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2672</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2672</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2672</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2672</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2665</v>
      </c>
      <c r="B163" s="233"/>
      <c r="C163" s="233"/>
      <c r="D163" s="233"/>
      <c r="E163" s="234"/>
      <c r="F163" s="235" t="s">
        <v>2666</v>
      </c>
      <c r="G163" s="235"/>
      <c r="H163" s="235"/>
      <c r="I163" s="232" t="s">
        <v>2635</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c r="E167" s="8"/>
      <c r="F167" s="5"/>
      <c r="G167" s="109"/>
      <c r="I167" s="240" t="s">
        <v>2648</v>
      </c>
      <c r="J167" s="241"/>
      <c r="K167" s="241"/>
      <c r="L167" s="241"/>
      <c r="M167" s="241"/>
      <c r="N167" s="241"/>
      <c r="O167" s="242"/>
      <c r="U167" s="51"/>
    </row>
    <row r="168" spans="1:28" x14ac:dyDescent="0.25">
      <c r="A168" s="9"/>
      <c r="B168" s="210" t="s">
        <v>2663</v>
      </c>
      <c r="C168" s="210"/>
      <c r="D168" s="210"/>
      <c r="E168" s="8"/>
      <c r="F168" s="5"/>
      <c r="H168" s="83" t="s">
        <v>2662</v>
      </c>
      <c r="I168" s="240"/>
      <c r="J168" s="241"/>
      <c r="K168" s="241"/>
      <c r="L168" s="241"/>
      <c r="M168" s="241"/>
      <c r="N168" s="241"/>
      <c r="O168" s="242"/>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09"/>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2671</v>
      </c>
      <c r="C176" s="196"/>
      <c r="D176" s="196"/>
      <c r="E176" s="196"/>
      <c r="F176" s="196"/>
      <c r="G176" s="196"/>
      <c r="H176" s="20"/>
      <c r="I176" s="203" t="s">
        <v>2675</v>
      </c>
      <c r="J176" s="204"/>
      <c r="K176" s="204"/>
      <c r="L176" s="204"/>
      <c r="M176" s="204"/>
      <c r="O176" s="186" t="str">
        <f>HYPERLINK("#Integrante_1!A1","INICIO")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2680</v>
      </c>
      <c r="O177" s="8"/>
      <c r="Q177" s="19"/>
      <c r="R177" s="28"/>
      <c r="S177" s="28" t="s">
        <v>2619</v>
      </c>
      <c r="T177" s="19"/>
      <c r="U177" s="19"/>
      <c r="V177" s="19"/>
      <c r="W177" s="19"/>
      <c r="X177" s="19"/>
      <c r="Y177" s="19"/>
      <c r="Z177" s="19"/>
      <c r="AA177" s="19"/>
      <c r="AB177" s="19"/>
    </row>
    <row r="178" spans="1:28" ht="23.25" x14ac:dyDescent="0.25">
      <c r="A178" s="9"/>
      <c r="B178" s="200"/>
      <c r="C178" s="201"/>
      <c r="D178" s="202"/>
      <c r="E178" s="28" t="s">
        <v>2621</v>
      </c>
      <c r="F178" s="28" t="s">
        <v>2622</v>
      </c>
      <c r="G178" s="28" t="s">
        <v>2623</v>
      </c>
      <c r="H178" s="5"/>
      <c r="I178" s="251"/>
      <c r="J178" s="252"/>
      <c r="K178" s="252"/>
      <c r="L178" s="253"/>
      <c r="M178" s="258"/>
      <c r="O178" s="8"/>
      <c r="Q178" s="19"/>
      <c r="R178" s="28" t="s">
        <v>2623</v>
      </c>
      <c r="S178" s="28" t="s">
        <v>2621</v>
      </c>
      <c r="T178" s="19"/>
      <c r="U178" s="19"/>
      <c r="V178" s="19"/>
      <c r="W178" s="19"/>
      <c r="X178" s="19"/>
      <c r="Y178" s="19"/>
      <c r="Z178" s="19"/>
      <c r="AA178" s="19"/>
      <c r="AB178" s="19"/>
    </row>
    <row r="179" spans="1:28" ht="23.25" x14ac:dyDescent="0.25">
      <c r="A179" s="9"/>
      <c r="B179" s="249" t="s">
        <v>2671</v>
      </c>
      <c r="C179" s="249"/>
      <c r="D179" s="249"/>
      <c r="E179" s="24">
        <v>0.02</v>
      </c>
      <c r="F179" s="179">
        <v>0.03</v>
      </c>
      <c r="G179" s="180">
        <f>IF(F179&gt;0,SUM(E179+F179),"")</f>
        <v>0.05</v>
      </c>
      <c r="H179" s="5"/>
      <c r="I179" s="254" t="s">
        <v>2675</v>
      </c>
      <c r="J179" s="255"/>
      <c r="K179" s="255"/>
      <c r="L179" s="256"/>
      <c r="M179" s="179"/>
      <c r="O179" s="8"/>
      <c r="Q179" s="19"/>
      <c r="R179" s="180" t="str">
        <f>IF(M179&gt;0,SUM(S179+M179),"")</f>
        <v/>
      </c>
      <c r="S179" s="24">
        <v>0.02</v>
      </c>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5">
        <f>+SUM(G179:G182)</f>
        <v>0.05</v>
      </c>
      <c r="D185" s="93" t="s">
        <v>2633</v>
      </c>
      <c r="E185" s="96">
        <f>+(C185*SUM(K20:K35))</f>
        <v>139187058.75</v>
      </c>
      <c r="F185" s="94"/>
      <c r="G185" s="95"/>
      <c r="H185" s="90"/>
      <c r="I185" s="92" t="s">
        <v>2632</v>
      </c>
      <c r="J185" s="185">
        <f>M179</f>
        <v>0</v>
      </c>
      <c r="K185" s="250" t="s">
        <v>2633</v>
      </c>
      <c r="L185" s="250"/>
      <c r="M185" s="96">
        <f>+J185*K20</f>
        <v>0</v>
      </c>
      <c r="N185" s="97"/>
      <c r="O185" s="98"/>
    </row>
    <row r="186" spans="1:28" ht="15.75" thickBot="1" x14ac:dyDescent="0.3">
      <c r="A186" s="10"/>
      <c r="B186" s="99"/>
      <c r="C186" s="99"/>
      <c r="D186" s="99"/>
      <c r="E186" s="99"/>
      <c r="F186" s="99"/>
      <c r="G186" s="99"/>
      <c r="H186" s="99"/>
      <c r="I186" s="181" t="s">
        <v>2676</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26" t="s">
        <v>24</v>
      </c>
      <c r="J192" s="5" t="s">
        <v>2642</v>
      </c>
      <c r="K192" s="5"/>
      <c r="M192" s="5"/>
      <c r="N192" s="5"/>
      <c r="O192" s="8"/>
      <c r="Q192" s="155"/>
      <c r="R192" s="156"/>
      <c r="S192" s="156"/>
      <c r="T192" s="155"/>
    </row>
    <row r="193" spans="1:18" x14ac:dyDescent="0.25">
      <c r="A193" s="9"/>
      <c r="C193" s="127"/>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45" t="s">
        <v>2664</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9"/>
      <c r="J211" s="27" t="s">
        <v>2627</v>
      </c>
      <c r="K211" s="149"/>
      <c r="L211" s="21"/>
      <c r="M211" s="21"/>
      <c r="N211" s="21"/>
      <c r="O211" s="8"/>
    </row>
    <row r="212" spans="1:15" x14ac:dyDescent="0.25">
      <c r="A212" s="9"/>
      <c r="B212" s="27" t="s">
        <v>2624</v>
      </c>
      <c r="C212" s="148" t="s">
        <v>2712</v>
      </c>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2">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whole" allowBlank="1" showInputMessage="1" showErrorMessage="1" sqref="N15" xr:uid="{00000000-0002-0000-00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opLeftCell="B5" zoomScale="85" zoomScaleNormal="85" zoomScaleSheetLayoutView="40" zoomScalePageLayoutView="40" workbookViewId="0">
      <selection activeCell="M23" sqref="M23"/>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44194.689346527775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68" t="str">
        <f>HYPERLINK("#Integrante_2!A109","CAPACIDAD RESIDUAL")</f>
        <v>CAPACIDAD RESIDUAL</v>
      </c>
      <c r="F8" s="269"/>
      <c r="G8" s="270"/>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68" t="str">
        <f>HYPERLINK("#Integrante_2!A162","TALENTO HUMANO")</f>
        <v>TALENTO HUMANO</v>
      </c>
      <c r="F9" s="269"/>
      <c r="G9" s="270"/>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68" t="str">
        <f>HYPERLINK("#Integrante_2!F162","INFRAESTRUCTURA")</f>
        <v>INFRAESTRUCTURA</v>
      </c>
      <c r="F10" s="269"/>
      <c r="G10" s="270"/>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t="s">
        <v>2711</v>
      </c>
      <c r="D15" s="35"/>
      <c r="E15" s="35"/>
      <c r="F15" s="5"/>
      <c r="G15" s="32" t="s">
        <v>1168</v>
      </c>
      <c r="H15" s="105" t="s">
        <v>628</v>
      </c>
      <c r="I15" s="32" t="s">
        <v>2629</v>
      </c>
      <c r="J15" s="110" t="s">
        <v>2637</v>
      </c>
      <c r="L15" s="265" t="s">
        <v>8</v>
      </c>
      <c r="M15" s="265"/>
      <c r="N15" s="184">
        <v>1</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v>900125247</v>
      </c>
      <c r="C20" s="5"/>
      <c r="D20" s="169"/>
      <c r="E20" s="161" t="s">
        <v>2670</v>
      </c>
      <c r="F20" s="163" t="s">
        <v>2687</v>
      </c>
      <c r="G20" s="5"/>
      <c r="H20" s="271"/>
      <c r="I20" s="150" t="s">
        <v>628</v>
      </c>
      <c r="J20" s="151" t="s">
        <v>635</v>
      </c>
      <c r="K20" s="152">
        <v>927913725</v>
      </c>
      <c r="L20" s="153"/>
      <c r="M20" s="153">
        <v>44561</v>
      </c>
      <c r="N20" s="136">
        <f>+(M20-L20)/30</f>
        <v>1485.3666666666666</v>
      </c>
      <c r="O20" s="139"/>
      <c r="U20" s="135"/>
      <c r="V20" s="107">
        <f ca="1">NOW()</f>
        <v>44194.689346527775</v>
      </c>
      <c r="W20" s="107">
        <f ca="1">NOW()</f>
        <v>44194.689346527775</v>
      </c>
    </row>
    <row r="21" spans="1:23" ht="30" customHeight="1" outlineLevel="1" x14ac:dyDescent="0.25">
      <c r="A21" s="9"/>
      <c r="B21" s="72"/>
      <c r="C21" s="5"/>
      <c r="D21" s="5"/>
      <c r="E21" s="5"/>
      <c r="F21" s="5"/>
      <c r="G21" s="5"/>
      <c r="H21" s="171"/>
      <c r="I21" s="150" t="s">
        <v>628</v>
      </c>
      <c r="J21" s="151" t="s">
        <v>646</v>
      </c>
      <c r="K21" s="152">
        <v>927913725</v>
      </c>
      <c r="L21" s="153"/>
      <c r="M21" s="153">
        <v>44561</v>
      </c>
      <c r="N21" s="136">
        <f t="shared" ref="N21:N35" si="0">+(M21-L21)/30</f>
        <v>1485.3666666666666</v>
      </c>
      <c r="O21" s="140"/>
    </row>
    <row r="22" spans="1:23" ht="30" customHeight="1" outlineLevel="1" x14ac:dyDescent="0.25">
      <c r="A22" s="9"/>
      <c r="B22" s="72"/>
      <c r="C22" s="5"/>
      <c r="D22" s="5"/>
      <c r="E22" s="5"/>
      <c r="F22" s="5"/>
      <c r="G22" s="5"/>
      <c r="H22" s="171"/>
      <c r="I22" s="150" t="s">
        <v>628</v>
      </c>
      <c r="J22" s="151" t="s">
        <v>652</v>
      </c>
      <c r="K22" s="152">
        <v>927913725</v>
      </c>
      <c r="L22" s="153"/>
      <c r="M22" s="153">
        <v>44561</v>
      </c>
      <c r="N22" s="137">
        <f t="shared" si="0"/>
        <v>1485.3666666666666</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str">
        <f>VLOOKUP(B20,EAS!A2:B1439,2,0)</f>
        <v>FUNDACIÓN PROTEGER DEL CHOCO</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2689</v>
      </c>
      <c r="C48" s="126" t="s">
        <v>32</v>
      </c>
      <c r="D48" s="123" t="s">
        <v>2692</v>
      </c>
      <c r="E48" s="146">
        <v>42019</v>
      </c>
      <c r="F48" s="146">
        <v>42353</v>
      </c>
      <c r="G48" s="173">
        <f>IF(AND(E48&lt;&gt;"",F48&lt;&gt;""),((F48-E48)/30),"")</f>
        <v>11.133333333333333</v>
      </c>
      <c r="H48" s="124" t="s">
        <v>2696</v>
      </c>
      <c r="I48" s="123" t="s">
        <v>628</v>
      </c>
      <c r="J48" s="123" t="s">
        <v>642</v>
      </c>
      <c r="K48" s="125">
        <v>94000000</v>
      </c>
      <c r="L48" s="126" t="s">
        <v>1148</v>
      </c>
      <c r="M48" s="182">
        <v>1</v>
      </c>
      <c r="N48" s="126" t="s">
        <v>1151</v>
      </c>
      <c r="O48" s="126" t="s">
        <v>26</v>
      </c>
      <c r="P48" s="80"/>
    </row>
    <row r="49" spans="1:16" s="6" customFormat="1" ht="24.75" customHeight="1" x14ac:dyDescent="0.25">
      <c r="A49" s="144">
        <v>2</v>
      </c>
      <c r="B49" s="124" t="s">
        <v>2690</v>
      </c>
      <c r="C49" s="126" t="s">
        <v>32</v>
      </c>
      <c r="D49" s="123" t="s">
        <v>2693</v>
      </c>
      <c r="E49" s="146">
        <v>43497</v>
      </c>
      <c r="F49" s="146">
        <v>43773</v>
      </c>
      <c r="G49" s="173">
        <f t="shared" ref="G49:G107" si="1">IF(AND(E49&lt;&gt;"",F49&lt;&gt;""),((F49-E49)/30),"")</f>
        <v>9.1999999999999993</v>
      </c>
      <c r="H49" s="124" t="s">
        <v>2697</v>
      </c>
      <c r="I49" s="123" t="s">
        <v>628</v>
      </c>
      <c r="J49" s="123" t="s">
        <v>645</v>
      </c>
      <c r="K49" s="125">
        <v>15500000</v>
      </c>
      <c r="L49" s="126" t="s">
        <v>1148</v>
      </c>
      <c r="M49" s="182">
        <v>1</v>
      </c>
      <c r="N49" s="126" t="s">
        <v>1151</v>
      </c>
      <c r="O49" s="126" t="s">
        <v>26</v>
      </c>
      <c r="P49" s="80"/>
    </row>
    <row r="50" spans="1:16" s="6" customFormat="1" ht="24.75" customHeight="1" x14ac:dyDescent="0.25">
      <c r="A50" s="144">
        <v>3</v>
      </c>
      <c r="B50" s="124" t="s">
        <v>2691</v>
      </c>
      <c r="C50" s="126" t="s">
        <v>32</v>
      </c>
      <c r="D50" s="123" t="s">
        <v>2693</v>
      </c>
      <c r="E50" s="146">
        <v>42420</v>
      </c>
      <c r="F50" s="146">
        <v>42719</v>
      </c>
      <c r="G50" s="173">
        <f t="shared" si="1"/>
        <v>9.9666666666666668</v>
      </c>
      <c r="H50" s="121" t="s">
        <v>2698</v>
      </c>
      <c r="I50" s="123" t="s">
        <v>628</v>
      </c>
      <c r="J50" s="123" t="s">
        <v>653</v>
      </c>
      <c r="K50" s="125">
        <v>38000000</v>
      </c>
      <c r="L50" s="126" t="s">
        <v>1148</v>
      </c>
      <c r="M50" s="182">
        <v>1</v>
      </c>
      <c r="N50" s="126" t="s">
        <v>1151</v>
      </c>
      <c r="O50" s="126" t="s">
        <v>26</v>
      </c>
      <c r="P50" s="80"/>
    </row>
    <row r="51" spans="1:16" s="6" customFormat="1" ht="24.75" customHeight="1" outlineLevel="1" x14ac:dyDescent="0.25">
      <c r="A51" s="144">
        <v>4</v>
      </c>
      <c r="B51" s="124" t="s">
        <v>2691</v>
      </c>
      <c r="C51" s="126" t="s">
        <v>32</v>
      </c>
      <c r="D51" s="123" t="s">
        <v>2693</v>
      </c>
      <c r="E51" s="146">
        <v>42786</v>
      </c>
      <c r="F51" s="146">
        <v>43094</v>
      </c>
      <c r="G51" s="173">
        <f t="shared" si="1"/>
        <v>10.266666666666667</v>
      </c>
      <c r="H51" s="124" t="s">
        <v>2698</v>
      </c>
      <c r="I51" s="123" t="s">
        <v>628</v>
      </c>
      <c r="J51" s="123" t="s">
        <v>653</v>
      </c>
      <c r="K51" s="125">
        <v>45000000</v>
      </c>
      <c r="L51" s="126" t="s">
        <v>1148</v>
      </c>
      <c r="M51" s="182">
        <v>1</v>
      </c>
      <c r="N51" s="126" t="s">
        <v>1151</v>
      </c>
      <c r="O51" s="126" t="s">
        <v>26</v>
      </c>
      <c r="P51" s="80"/>
    </row>
    <row r="52" spans="1:16" s="7" customFormat="1" ht="24.75" customHeight="1" outlineLevel="1" x14ac:dyDescent="0.25">
      <c r="A52" s="145">
        <v>5</v>
      </c>
      <c r="B52" s="124" t="s">
        <v>2691</v>
      </c>
      <c r="C52" s="126" t="s">
        <v>32</v>
      </c>
      <c r="D52" s="123" t="s">
        <v>2693</v>
      </c>
      <c r="E52" s="146" t="s">
        <v>2694</v>
      </c>
      <c r="F52" s="146" t="s">
        <v>2695</v>
      </c>
      <c r="G52" s="173">
        <f t="shared" si="1"/>
        <v>12.966666666666667</v>
      </c>
      <c r="H52" s="121" t="s">
        <v>2698</v>
      </c>
      <c r="I52" s="123" t="s">
        <v>628</v>
      </c>
      <c r="J52" s="123" t="s">
        <v>653</v>
      </c>
      <c r="K52" s="125">
        <v>48950000</v>
      </c>
      <c r="L52" s="126" t="s">
        <v>1148</v>
      </c>
      <c r="M52" s="182">
        <v>1</v>
      </c>
      <c r="N52" s="126" t="s">
        <v>1151</v>
      </c>
      <c r="O52" s="126" t="s">
        <v>26</v>
      </c>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3" t="s">
        <v>2699</v>
      </c>
      <c r="E114" s="146">
        <v>43887</v>
      </c>
      <c r="F114" s="146">
        <v>44196</v>
      </c>
      <c r="G114" s="173">
        <f>IF(AND(E114&lt;&gt;"",F114&lt;&gt;""),((F114-E114)/30),"")</f>
        <v>10.3</v>
      </c>
      <c r="H114" s="124" t="s">
        <v>2700</v>
      </c>
      <c r="I114" s="123" t="s">
        <v>628</v>
      </c>
      <c r="J114" s="123" t="s">
        <v>632</v>
      </c>
      <c r="K114" s="125">
        <v>2305138707</v>
      </c>
      <c r="L114" s="102">
        <f>+IF(AND(K114&gt;0,O114="Ejecución"),(K114/877802)*Tabla283[[#This Row],[% participación]],IF(AND(K114&gt;0,O114&lt;&gt;"Ejecución"),"-",""))</f>
        <v>2626.0349224540387</v>
      </c>
      <c r="M114" s="126" t="s">
        <v>1148</v>
      </c>
      <c r="N114" s="182">
        <v>1</v>
      </c>
      <c r="O114" s="178" t="s">
        <v>1150</v>
      </c>
      <c r="P114" s="80"/>
    </row>
    <row r="115" spans="1:16" s="6" customFormat="1" ht="24.75" customHeight="1" x14ac:dyDescent="0.25">
      <c r="A115" s="144">
        <v>2</v>
      </c>
      <c r="B115" s="176" t="s">
        <v>2672</v>
      </c>
      <c r="C115" s="177" t="s">
        <v>31</v>
      </c>
      <c r="D115" s="123"/>
      <c r="E115" s="146"/>
      <c r="F115" s="146"/>
      <c r="G115" s="173" t="str">
        <f t="shared" ref="G115:G160" si="3">IF(AND(E115&lt;&gt;"",F115&lt;&gt;""),((F115-E115)/30),"")</f>
        <v/>
      </c>
      <c r="H115" s="124"/>
      <c r="I115" s="123"/>
      <c r="J115" s="123"/>
      <c r="K115" s="68"/>
      <c r="L115" s="102" t="str">
        <f>+IF(AND(K115&gt;0,O115="Ejecución"),(K115/877802)*Tabla283[[#This Row],[% participación]],IF(AND(K115&gt;0,O115&lt;&gt;"Ejecución"),"-",""))</f>
        <v/>
      </c>
      <c r="M115" s="126"/>
      <c r="N115" s="182" t="str">
        <f>+IF(M116="No",1,IF(M116="Si","Ingrese %",""))</f>
        <v/>
      </c>
      <c r="O115" s="178" t="s">
        <v>1150</v>
      </c>
      <c r="P115" s="80"/>
    </row>
    <row r="116" spans="1:16" s="6" customFormat="1" ht="24.75" customHeight="1" x14ac:dyDescent="0.25">
      <c r="A116" s="144">
        <v>3</v>
      </c>
      <c r="B116" s="176" t="s">
        <v>2672</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2672</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25">
      <c r="A118" s="145">
        <v>5</v>
      </c>
      <c r="B118" s="176" t="s">
        <v>2672</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2672</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2672</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2672</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2672</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2672</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2672</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2672</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2672</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2672</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2672</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2672</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2672</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2672</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2672</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2672</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2672</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2672</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2672</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2672</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2672</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2672</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2672</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2672</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2672</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2672</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2672</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2672</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2672</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2672</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2672</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2672</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2672</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2672</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2672</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2672</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2672</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2672</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2672</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2672</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2672</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2672</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2672</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2665</v>
      </c>
      <c r="B163" s="233"/>
      <c r="C163" s="233"/>
      <c r="D163" s="233"/>
      <c r="E163" s="234"/>
      <c r="F163" s="235" t="s">
        <v>2666</v>
      </c>
      <c r="G163" s="235"/>
      <c r="H163" s="235"/>
      <c r="I163" s="232" t="s">
        <v>2635</v>
      </c>
      <c r="J163" s="233"/>
      <c r="K163" s="233"/>
      <c r="L163" s="233"/>
      <c r="M163" s="233"/>
      <c r="N163" s="233"/>
      <c r="O163" s="234"/>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40" t="s">
        <v>2648</v>
      </c>
      <c r="J167" s="241"/>
      <c r="K167" s="241"/>
      <c r="L167" s="241"/>
      <c r="M167" s="241"/>
      <c r="N167" s="241"/>
      <c r="O167" s="242"/>
      <c r="U167" s="51"/>
    </row>
    <row r="168" spans="1:28" x14ac:dyDescent="0.25">
      <c r="A168" s="9"/>
      <c r="B168" s="210" t="s">
        <v>2663</v>
      </c>
      <c r="C168" s="210"/>
      <c r="D168" s="210"/>
      <c r="E168" s="8"/>
      <c r="F168" s="5"/>
      <c r="H168" s="83" t="s">
        <v>2662</v>
      </c>
      <c r="I168" s="240"/>
      <c r="J168" s="241"/>
      <c r="K168" s="241"/>
      <c r="L168" s="241"/>
      <c r="M168" s="241"/>
      <c r="N168" s="241"/>
      <c r="O168" s="242"/>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09"/>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2671</v>
      </c>
      <c r="C176" s="196"/>
      <c r="D176" s="196"/>
      <c r="E176" s="196"/>
      <c r="F176" s="196"/>
      <c r="G176" s="196"/>
      <c r="H176" s="20"/>
      <c r="I176" s="203" t="s">
        <v>2675</v>
      </c>
      <c r="J176" s="204"/>
      <c r="K176" s="204"/>
      <c r="L176" s="204"/>
      <c r="M176" s="204"/>
      <c r="O176" s="186" t="str">
        <f>HYPERLINK("#Integrante_2!A1","INICIO")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2680</v>
      </c>
      <c r="O177" s="8"/>
      <c r="Q177" s="19"/>
      <c r="R177" s="19"/>
      <c r="S177" s="165"/>
      <c r="T177" s="19"/>
      <c r="U177" s="19"/>
      <c r="V177" s="19"/>
      <c r="W177" s="19"/>
      <c r="X177" s="19"/>
      <c r="Y177" s="19"/>
      <c r="Z177" s="19"/>
      <c r="AA177" s="19"/>
      <c r="AB177" s="19"/>
    </row>
    <row r="178" spans="1:28" ht="23.25" x14ac:dyDescent="0.25">
      <c r="A178" s="9"/>
      <c r="B178" s="200"/>
      <c r="C178" s="201"/>
      <c r="D178" s="202"/>
      <c r="E178" s="165" t="s">
        <v>2621</v>
      </c>
      <c r="F178" s="165" t="s">
        <v>2622</v>
      </c>
      <c r="G178" s="165" t="s">
        <v>2623</v>
      </c>
      <c r="H178" s="5"/>
      <c r="I178" s="200"/>
      <c r="J178" s="201"/>
      <c r="K178" s="201"/>
      <c r="L178" s="202"/>
      <c r="M178" s="258" t="s">
        <v>2622</v>
      </c>
      <c r="O178" s="8"/>
      <c r="Q178" s="19"/>
      <c r="R178" s="19"/>
      <c r="S178" s="165" t="s">
        <v>2623</v>
      </c>
      <c r="T178" s="19"/>
      <c r="U178" s="19"/>
      <c r="V178" s="19"/>
      <c r="W178" s="19"/>
      <c r="X178" s="19"/>
      <c r="Y178" s="19"/>
      <c r="Z178" s="19"/>
      <c r="AA178" s="19"/>
      <c r="AB178" s="19"/>
    </row>
    <row r="179" spans="1:28" ht="23.25" x14ac:dyDescent="0.25">
      <c r="A179" s="9"/>
      <c r="B179" s="249" t="s">
        <v>2671</v>
      </c>
      <c r="C179" s="249"/>
      <c r="D179" s="249"/>
      <c r="E179" s="24">
        <v>0.02</v>
      </c>
      <c r="F179" s="179"/>
      <c r="G179" s="180" t="str">
        <f>IF(F179&gt;0,SUM(E179+F179),"")</f>
        <v/>
      </c>
      <c r="H179" s="5"/>
      <c r="I179" s="246" t="s">
        <v>2675</v>
      </c>
      <c r="J179" s="247"/>
      <c r="K179" s="247"/>
      <c r="L179" s="248"/>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50" t="s">
        <v>2633</v>
      </c>
      <c r="L185" s="250"/>
      <c r="M185" s="96">
        <f>+J185*K20</f>
        <v>0</v>
      </c>
      <c r="N185" s="97"/>
      <c r="O185" s="98"/>
    </row>
    <row r="186" spans="1:28" ht="15.75" thickBot="1" x14ac:dyDescent="0.3">
      <c r="A186" s="10"/>
      <c r="B186" s="99"/>
      <c r="C186" s="99"/>
      <c r="D186" s="99"/>
      <c r="E186" s="99"/>
      <c r="F186" s="99"/>
      <c r="G186" s="99"/>
      <c r="H186" s="99"/>
      <c r="I186" s="181" t="s">
        <v>2676</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168" t="s">
        <v>24</v>
      </c>
      <c r="J192" s="5" t="s">
        <v>2642</v>
      </c>
      <c r="K192" s="5"/>
      <c r="M192" s="5"/>
      <c r="N192" s="5"/>
      <c r="O192" s="50"/>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45" t="s">
        <v>2664</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whole" allowBlank="1" showInputMessage="1" showErrorMessage="1" sqref="N15" xr:uid="{00000000-0002-0000-01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7" zoomScale="70" zoomScaleNormal="70" zoomScaleSheetLayoutView="40" zoomScalePageLayoutView="40" workbookViewId="0">
      <selection activeCell="F27" sqref="F27"/>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44194.689346527775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68" t="str">
        <f>HYPERLINK("#Integrante_3!A109","CAPACIDAD RESIDUAL")</f>
        <v>CAPACIDAD RESIDUAL</v>
      </c>
      <c r="F8" s="269"/>
      <c r="G8" s="270"/>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68" t="str">
        <f>HYPERLINK("#Integrante_3!A162","TALENTO HUMANO")</f>
        <v>TALENTO HUMANO</v>
      </c>
      <c r="F9" s="269"/>
      <c r="G9" s="270"/>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68" t="str">
        <f>HYPERLINK("#Integrante_3!F162","INFRAESTRUCTURA")</f>
        <v>INFRAESTRUCTURA</v>
      </c>
      <c r="F10" s="269"/>
      <c r="G10" s="270"/>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2670</v>
      </c>
      <c r="F20" s="163"/>
      <c r="G20" s="5"/>
      <c r="H20" s="271"/>
      <c r="I20" s="150"/>
      <c r="J20" s="151"/>
      <c r="K20" s="152"/>
      <c r="L20" s="153"/>
      <c r="M20" s="153"/>
      <c r="N20" s="136">
        <f>+(M20-L20)/30</f>
        <v>0</v>
      </c>
      <c r="O20" s="139"/>
      <c r="U20" s="135"/>
      <c r="V20" s="107">
        <f ca="1">NOW()</f>
        <v>44194.689346527775</v>
      </c>
      <c r="W20" s="107">
        <f ca="1">NOW()</f>
        <v>44194.689346527775</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2672</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2672</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5">
      <c r="A117" s="144">
        <v>4</v>
      </c>
      <c r="B117" s="176" t="s">
        <v>2672</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5">
      <c r="A118" s="145">
        <v>5</v>
      </c>
      <c r="B118" s="176" t="s">
        <v>2672</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5">
      <c r="A119" s="145">
        <v>6</v>
      </c>
      <c r="B119" s="176" t="s">
        <v>2672</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5">
      <c r="A120" s="145">
        <v>7</v>
      </c>
      <c r="B120" s="176" t="s">
        <v>2672</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5">
      <c r="A121" s="145">
        <v>8</v>
      </c>
      <c r="B121" s="176" t="s">
        <v>2672</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5">
      <c r="A122" s="145">
        <v>9</v>
      </c>
      <c r="B122" s="176" t="s">
        <v>2672</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5">
      <c r="A123" s="145">
        <v>10</v>
      </c>
      <c r="B123" s="176" t="s">
        <v>2672</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5">
      <c r="A124" s="145">
        <v>11</v>
      </c>
      <c r="B124" s="176" t="s">
        <v>2672</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2672</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2672</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2672</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2672</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2672</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2672</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2672</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2672</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2672</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2672</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2672</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2672</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2672</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2672</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2672</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2672</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2672</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2672</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2672</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2672</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2672</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2672</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2672</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2672</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2672</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2672</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2672</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2672</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2672</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2672</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2672</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2672</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2672</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2672</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8"/>
    </row>
    <row r="161" spans="1:28" ht="51.75" customHeight="1" x14ac:dyDescent="0.25">
      <c r="A161" s="232" t="s">
        <v>2665</v>
      </c>
      <c r="B161" s="233"/>
      <c r="C161" s="233"/>
      <c r="D161" s="233"/>
      <c r="E161" s="234"/>
      <c r="F161" s="235" t="s">
        <v>2666</v>
      </c>
      <c r="G161" s="235"/>
      <c r="H161" s="235"/>
      <c r="I161" s="232" t="s">
        <v>2635</v>
      </c>
      <c r="J161" s="233"/>
      <c r="K161" s="233"/>
      <c r="L161" s="233"/>
      <c r="M161" s="233"/>
      <c r="N161" s="233"/>
      <c r="O161" s="234"/>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40" t="s">
        <v>2648</v>
      </c>
      <c r="J165" s="241"/>
      <c r="K165" s="241"/>
      <c r="L165" s="241"/>
      <c r="M165" s="241"/>
      <c r="N165" s="241"/>
      <c r="O165" s="242"/>
      <c r="U165" s="51"/>
    </row>
    <row r="166" spans="1:28" x14ac:dyDescent="0.25">
      <c r="A166" s="9"/>
      <c r="B166" s="210" t="s">
        <v>2663</v>
      </c>
      <c r="C166" s="210"/>
      <c r="D166" s="210"/>
      <c r="E166" s="8"/>
      <c r="F166" s="5"/>
      <c r="H166" s="83" t="s">
        <v>2662</v>
      </c>
      <c r="I166" s="240"/>
      <c r="J166" s="241"/>
      <c r="K166" s="241"/>
      <c r="L166" s="241"/>
      <c r="M166" s="241"/>
      <c r="N166" s="241"/>
      <c r="O166" s="242"/>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2678</v>
      </c>
      <c r="B170" s="208"/>
      <c r="C170" s="208"/>
      <c r="D170" s="208"/>
      <c r="E170" s="208"/>
      <c r="F170" s="208"/>
      <c r="G170" s="208"/>
      <c r="H170" s="208"/>
      <c r="I170" s="208"/>
      <c r="J170" s="208"/>
      <c r="K170" s="208"/>
      <c r="L170" s="208"/>
      <c r="M170" s="208"/>
      <c r="N170" s="208"/>
      <c r="O170" s="209"/>
      <c r="P170" s="78"/>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2671</v>
      </c>
      <c r="C174" s="196"/>
      <c r="D174" s="196"/>
      <c r="E174" s="196"/>
      <c r="F174" s="196"/>
      <c r="G174" s="196"/>
      <c r="H174" s="20"/>
      <c r="I174" s="203" t="s">
        <v>2675</v>
      </c>
      <c r="J174" s="204"/>
      <c r="K174" s="204"/>
      <c r="L174" s="204"/>
      <c r="M174" s="204"/>
      <c r="O174" s="186" t="str">
        <f>HYPERLINK("#Integrante_3!A1","INICIO")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2680</v>
      </c>
      <c r="O175" s="8"/>
      <c r="Q175" s="19"/>
      <c r="R175" s="165"/>
      <c r="S175" s="19"/>
      <c r="T175" s="19"/>
      <c r="U175" s="19"/>
      <c r="V175" s="19"/>
      <c r="W175" s="19"/>
      <c r="X175" s="19"/>
      <c r="Y175" s="19"/>
      <c r="Z175" s="19"/>
      <c r="AA175" s="19"/>
      <c r="AB175" s="19"/>
    </row>
    <row r="176" spans="1:28" ht="23.25" x14ac:dyDescent="0.25">
      <c r="A176" s="9"/>
      <c r="B176" s="200"/>
      <c r="C176" s="201"/>
      <c r="D176" s="202"/>
      <c r="E176" s="165" t="s">
        <v>2621</v>
      </c>
      <c r="F176" s="165" t="s">
        <v>2622</v>
      </c>
      <c r="G176" s="165" t="s">
        <v>2623</v>
      </c>
      <c r="H176" s="5"/>
      <c r="I176" s="200"/>
      <c r="J176" s="201"/>
      <c r="K176" s="201"/>
      <c r="L176" s="202"/>
      <c r="M176" s="258"/>
      <c r="O176" s="8"/>
      <c r="Q176" s="19"/>
      <c r="R176" s="165" t="s">
        <v>2623</v>
      </c>
      <c r="S176" s="19"/>
      <c r="T176" s="19"/>
      <c r="U176" s="19"/>
      <c r="V176" s="19"/>
      <c r="W176" s="19"/>
      <c r="X176" s="19"/>
      <c r="Y176" s="19"/>
      <c r="Z176" s="19"/>
      <c r="AA176" s="19"/>
      <c r="AB176" s="19"/>
    </row>
    <row r="177" spans="1:28" ht="23.25" x14ac:dyDescent="0.25">
      <c r="A177" s="9"/>
      <c r="B177" s="249" t="s">
        <v>2671</v>
      </c>
      <c r="C177" s="249"/>
      <c r="D177" s="249"/>
      <c r="E177" s="24">
        <v>0.02</v>
      </c>
      <c r="F177" s="179"/>
      <c r="G177" s="180" t="str">
        <f>IF(F177&gt;0,SUM(E177+F177),"")</f>
        <v/>
      </c>
      <c r="H177" s="5"/>
      <c r="I177" s="246" t="s">
        <v>2675</v>
      </c>
      <c r="J177" s="247"/>
      <c r="K177" s="247"/>
      <c r="L177" s="248"/>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49" t="s">
        <v>1165</v>
      </c>
      <c r="C178" s="249"/>
      <c r="D178" s="249"/>
      <c r="E178" s="24">
        <v>0.02</v>
      </c>
      <c r="F178" s="69"/>
      <c r="G178" s="164" t="str">
        <f>IF(F178&gt;0,SUM(E178+F178),"")</f>
        <v/>
      </c>
      <c r="H178" s="5"/>
      <c r="I178" s="246" t="s">
        <v>1169</v>
      </c>
      <c r="J178" s="247"/>
      <c r="K178" s="248"/>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4" t="str">
        <f>IF(F179&gt;0,SUM(E179+F179),"")</f>
        <v/>
      </c>
      <c r="H179" s="5"/>
      <c r="I179" s="246" t="s">
        <v>1170</v>
      </c>
      <c r="J179" s="247"/>
      <c r="K179" s="248"/>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4" t="str">
        <f>IF(F180&gt;0,SUM(E180+F180),"")</f>
        <v/>
      </c>
      <c r="H180" s="5"/>
      <c r="I180" s="246" t="s">
        <v>1171</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50" t="s">
        <v>2633</v>
      </c>
      <c r="L183" s="250"/>
      <c r="M183" s="96">
        <f>+J183*K20</f>
        <v>0</v>
      </c>
      <c r="N183" s="97"/>
      <c r="O183" s="98"/>
    </row>
    <row r="184" spans="1:28" ht="15.75" thickBot="1" x14ac:dyDescent="0.3">
      <c r="A184" s="10"/>
      <c r="B184" s="99"/>
      <c r="C184" s="99"/>
      <c r="D184" s="99"/>
      <c r="E184" s="99"/>
      <c r="F184" s="99"/>
      <c r="G184" s="99"/>
      <c r="H184" s="99"/>
      <c r="I184" s="181" t="s">
        <v>2676</v>
      </c>
      <c r="J184" s="99"/>
      <c r="K184" s="99"/>
      <c r="L184" s="99"/>
      <c r="M184" s="99"/>
      <c r="N184" s="100"/>
      <c r="O184" s="101"/>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23" t="s">
        <v>2641</v>
      </c>
      <c r="C190" s="223"/>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45" t="s">
        <v>2664</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whole" allowBlank="1" showInputMessage="1" showErrorMessage="1" sqref="N15" xr:uid="{00000000-0002-0000-02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44194.689346527775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68" t="str">
        <f>HYPERLINK("#Integrante_4!A109","CAPACIDAD RESIDUAL")</f>
        <v>CAPACIDAD RESIDUAL</v>
      </c>
      <c r="F8" s="269"/>
      <c r="G8" s="270"/>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68" t="str">
        <f>HYPERLINK("#Integrante_4!A162","TALENTO HUMANO")</f>
        <v>TALENTO HUMANO</v>
      </c>
      <c r="F9" s="269"/>
      <c r="G9" s="270"/>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68" t="str">
        <f>HYPERLINK("#Integrante_4!F162","INFRAESTRUCTURA")</f>
        <v>INFRAESTRUCTURA</v>
      </c>
      <c r="F10" s="269"/>
      <c r="G10" s="270"/>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2670</v>
      </c>
      <c r="F20" s="163"/>
      <c r="G20" s="5"/>
      <c r="H20" s="271"/>
      <c r="I20" s="150"/>
      <c r="J20" s="151"/>
      <c r="K20" s="152"/>
      <c r="L20" s="153"/>
      <c r="M20" s="153"/>
      <c r="N20" s="136">
        <f>+(M20-L20)/30</f>
        <v>0</v>
      </c>
      <c r="O20" s="139"/>
      <c r="U20" s="135"/>
      <c r="V20" s="107">
        <f ca="1">NOW()</f>
        <v>44194.689346527775</v>
      </c>
      <c r="W20" s="107">
        <f ca="1">NOW()</f>
        <v>44194.689346527775</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2672</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2672</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2672</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2672</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2672</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2672</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2672</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2672</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2672</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2672</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2672</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2672</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2672</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2672</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2672</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2672</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2672</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2672</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2672</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2672</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2672</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2672</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2672</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2672</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2672</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2672</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2672</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2672</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2672</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2672</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2672</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2672</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2672</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2672</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2672</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2672</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2672</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2672</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2672</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2672</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2672</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2672</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2672</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2672</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2672</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2672</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2665</v>
      </c>
      <c r="B163" s="233"/>
      <c r="C163" s="233"/>
      <c r="D163" s="233"/>
      <c r="E163" s="234"/>
      <c r="F163" s="235" t="s">
        <v>2666</v>
      </c>
      <c r="G163" s="235"/>
      <c r="H163" s="235"/>
      <c r="I163" s="232" t="s">
        <v>2635</v>
      </c>
      <c r="J163" s="233"/>
      <c r="K163" s="233"/>
      <c r="L163" s="233"/>
      <c r="M163" s="233"/>
      <c r="N163" s="233"/>
      <c r="O163" s="234"/>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40" t="s">
        <v>2648</v>
      </c>
      <c r="J167" s="241"/>
      <c r="K167" s="241"/>
      <c r="L167" s="241"/>
      <c r="M167" s="241"/>
      <c r="N167" s="241"/>
      <c r="O167" s="242"/>
      <c r="U167" s="51"/>
    </row>
    <row r="168" spans="1:28" x14ac:dyDescent="0.25">
      <c r="A168" s="9"/>
      <c r="B168" s="210" t="s">
        <v>2663</v>
      </c>
      <c r="C168" s="210"/>
      <c r="D168" s="210"/>
      <c r="E168" s="8"/>
      <c r="F168" s="5"/>
      <c r="H168" s="83" t="s">
        <v>2662</v>
      </c>
      <c r="I168" s="240"/>
      <c r="J168" s="241"/>
      <c r="K168" s="241"/>
      <c r="L168" s="241"/>
      <c r="M168" s="241"/>
      <c r="N168" s="241"/>
      <c r="O168" s="242"/>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09"/>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2671</v>
      </c>
      <c r="C176" s="196"/>
      <c r="D176" s="196"/>
      <c r="E176" s="196"/>
      <c r="F176" s="196"/>
      <c r="G176" s="196"/>
      <c r="H176" s="20"/>
      <c r="I176" s="203" t="s">
        <v>2675</v>
      </c>
      <c r="J176" s="204"/>
      <c r="K176" s="204"/>
      <c r="L176" s="204"/>
      <c r="M176" s="204"/>
      <c r="O176" s="186" t="str">
        <f>HYPERLINK("#Integrante_4!A1","INICIO")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2680</v>
      </c>
      <c r="O177" s="8"/>
      <c r="Q177" s="19"/>
      <c r="R177" s="165"/>
      <c r="S177" s="19"/>
      <c r="T177" s="19"/>
      <c r="U177" s="19"/>
      <c r="V177" s="19"/>
      <c r="W177" s="19"/>
      <c r="X177" s="19"/>
      <c r="Y177" s="19"/>
      <c r="Z177" s="19"/>
      <c r="AA177" s="19"/>
      <c r="AB177" s="19"/>
    </row>
    <row r="178" spans="1:28" ht="23.25" x14ac:dyDescent="0.25">
      <c r="A178" s="9"/>
      <c r="B178" s="200"/>
      <c r="C178" s="201"/>
      <c r="D178" s="202"/>
      <c r="E178" s="165" t="s">
        <v>2621</v>
      </c>
      <c r="F178" s="165" t="s">
        <v>2622</v>
      </c>
      <c r="G178" s="165" t="s">
        <v>2623</v>
      </c>
      <c r="H178" s="5"/>
      <c r="I178" s="200"/>
      <c r="J178" s="201"/>
      <c r="K178" s="201"/>
      <c r="L178" s="202"/>
      <c r="M178" s="258"/>
      <c r="O178" s="8"/>
      <c r="Q178" s="19"/>
      <c r="R178" s="165" t="s">
        <v>2623</v>
      </c>
      <c r="S178" s="19"/>
      <c r="T178" s="19"/>
      <c r="U178" s="19"/>
      <c r="V178" s="19"/>
      <c r="W178" s="19"/>
      <c r="X178" s="19"/>
      <c r="Y178" s="19"/>
      <c r="Z178" s="19"/>
      <c r="AA178" s="19"/>
      <c r="AB178" s="19"/>
    </row>
    <row r="179" spans="1:28" ht="23.25" x14ac:dyDescent="0.25">
      <c r="A179" s="9"/>
      <c r="B179" s="249" t="s">
        <v>2671</v>
      </c>
      <c r="C179" s="249"/>
      <c r="D179" s="249"/>
      <c r="E179" s="24">
        <v>0.02</v>
      </c>
      <c r="F179" s="179"/>
      <c r="G179" s="180" t="str">
        <f>IF(F179&gt;0,SUM(E179+F179),"")</f>
        <v/>
      </c>
      <c r="H179" s="5"/>
      <c r="I179" s="246" t="s">
        <v>2675</v>
      </c>
      <c r="J179" s="247"/>
      <c r="K179" s="247"/>
      <c r="L179" s="248"/>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50" t="s">
        <v>2633</v>
      </c>
      <c r="L185" s="250"/>
      <c r="M185" s="96">
        <f>+J185*K20</f>
        <v>0</v>
      </c>
      <c r="N185" s="97"/>
      <c r="O185" s="98"/>
    </row>
    <row r="186" spans="1:28" ht="15.75" thickBot="1" x14ac:dyDescent="0.3">
      <c r="A186" s="10"/>
      <c r="B186" s="99"/>
      <c r="C186" s="99"/>
      <c r="D186" s="99"/>
      <c r="E186" s="99"/>
      <c r="F186" s="99"/>
      <c r="G186" s="99"/>
      <c r="H186" s="99"/>
      <c r="I186" s="181" t="s">
        <v>2676</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45" t="s">
        <v>2664</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whole" allowBlank="1" showInputMessage="1" showErrorMessage="1" sqref="N15" xr:uid="{00000000-0002-0000-03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44194.689346527775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68" t="str">
        <f>HYPERLINK("#Integrante_5!A109","CAPACIDAD RESIDUAL")</f>
        <v>CAPACIDAD RESIDUAL</v>
      </c>
      <c r="F8" s="269"/>
      <c r="G8" s="270"/>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68" t="str">
        <f>HYPERLINK("#Integrante_5!A162","TALENTO HUMANO")</f>
        <v>TALENTO HUMANO</v>
      </c>
      <c r="F9" s="269"/>
      <c r="G9" s="270"/>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68" t="str">
        <f>HYPERLINK("#Integrante_5!F162","INFRAESTRUCTURA")</f>
        <v>INFRAESTRUCTURA</v>
      </c>
      <c r="F10" s="269"/>
      <c r="G10" s="270"/>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2670</v>
      </c>
      <c r="F20" s="163"/>
      <c r="G20" s="5"/>
      <c r="H20" s="271"/>
      <c r="I20" s="150"/>
      <c r="J20" s="151"/>
      <c r="K20" s="152"/>
      <c r="L20" s="153"/>
      <c r="M20" s="153"/>
      <c r="N20" s="136">
        <f>+(M20-L20)/30</f>
        <v>0</v>
      </c>
      <c r="O20" s="139"/>
      <c r="U20" s="135"/>
      <c r="V20" s="107">
        <f ca="1">NOW()</f>
        <v>44194.689346527775</v>
      </c>
      <c r="W20" s="107">
        <f ca="1">NOW()</f>
        <v>44194.689346527775</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2672</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2672</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2672</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2672</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2672</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2672</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2672</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2672</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2672</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2672</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2672</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2672</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2672</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2672</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2672</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2672</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2672</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2672</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2672</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2672</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2672</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2672</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2672</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2672</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2672</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2672</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2672</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2672</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2672</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2672</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2672</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2672</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2672</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2672</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2672</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2672</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2672</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2672</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2672</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2672</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2672</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2672</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2672</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2672</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8"/>
    </row>
    <row r="161" spans="1:28" ht="51.75" customHeight="1" x14ac:dyDescent="0.25">
      <c r="A161" s="232" t="s">
        <v>2665</v>
      </c>
      <c r="B161" s="233"/>
      <c r="C161" s="233"/>
      <c r="D161" s="233"/>
      <c r="E161" s="234"/>
      <c r="F161" s="235" t="s">
        <v>2666</v>
      </c>
      <c r="G161" s="235"/>
      <c r="H161" s="235"/>
      <c r="I161" s="232" t="s">
        <v>2635</v>
      </c>
      <c r="J161" s="233"/>
      <c r="K161" s="233"/>
      <c r="L161" s="233"/>
      <c r="M161" s="233"/>
      <c r="N161" s="233"/>
      <c r="O161" s="234"/>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40" t="s">
        <v>2648</v>
      </c>
      <c r="J165" s="241"/>
      <c r="K165" s="241"/>
      <c r="L165" s="241"/>
      <c r="M165" s="241"/>
      <c r="N165" s="241"/>
      <c r="O165" s="242"/>
      <c r="U165" s="51"/>
    </row>
    <row r="166" spans="1:28" x14ac:dyDescent="0.25">
      <c r="A166" s="9"/>
      <c r="B166" s="210" t="s">
        <v>2663</v>
      </c>
      <c r="C166" s="210"/>
      <c r="D166" s="210"/>
      <c r="E166" s="8"/>
      <c r="F166" s="5"/>
      <c r="H166" s="83" t="s">
        <v>2662</v>
      </c>
      <c r="I166" s="240"/>
      <c r="J166" s="241"/>
      <c r="K166" s="241"/>
      <c r="L166" s="241"/>
      <c r="M166" s="241"/>
      <c r="N166" s="241"/>
      <c r="O166" s="242"/>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2678</v>
      </c>
      <c r="B170" s="208"/>
      <c r="C170" s="208"/>
      <c r="D170" s="208"/>
      <c r="E170" s="208"/>
      <c r="F170" s="208"/>
      <c r="G170" s="208"/>
      <c r="H170" s="208"/>
      <c r="I170" s="208"/>
      <c r="J170" s="208"/>
      <c r="K170" s="208"/>
      <c r="L170" s="208"/>
      <c r="M170" s="208"/>
      <c r="N170" s="208"/>
      <c r="O170" s="209"/>
      <c r="P170" s="78"/>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2671</v>
      </c>
      <c r="C174" s="196"/>
      <c r="D174" s="196"/>
      <c r="E174" s="196"/>
      <c r="F174" s="196"/>
      <c r="G174" s="196"/>
      <c r="H174" s="20"/>
      <c r="I174" s="203" t="s">
        <v>2679</v>
      </c>
      <c r="J174" s="204"/>
      <c r="K174" s="204"/>
      <c r="L174" s="204"/>
      <c r="M174" s="204"/>
      <c r="O174" s="186" t="str">
        <f>HYPERLINK("#Integrante_5!A1","INICIO")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2680</v>
      </c>
      <c r="O175" s="8"/>
      <c r="Q175" s="19"/>
      <c r="R175" s="19"/>
      <c r="S175" s="165"/>
      <c r="T175" s="19"/>
      <c r="U175" s="19"/>
      <c r="V175" s="19"/>
      <c r="W175" s="19"/>
      <c r="X175" s="19"/>
      <c r="Y175" s="19"/>
      <c r="Z175" s="19"/>
      <c r="AA175" s="19"/>
      <c r="AB175" s="19"/>
    </row>
    <row r="176" spans="1:28" ht="23.25" x14ac:dyDescent="0.25">
      <c r="A176" s="9"/>
      <c r="B176" s="200"/>
      <c r="C176" s="201"/>
      <c r="D176" s="202"/>
      <c r="E176" s="165" t="s">
        <v>2621</v>
      </c>
      <c r="F176" s="165" t="s">
        <v>2622</v>
      </c>
      <c r="G176" s="165" t="s">
        <v>2623</v>
      </c>
      <c r="H176" s="5"/>
      <c r="I176" s="200"/>
      <c r="J176" s="201"/>
      <c r="K176" s="201"/>
      <c r="L176" s="202"/>
      <c r="M176" s="258"/>
      <c r="O176" s="8"/>
      <c r="Q176" s="19"/>
      <c r="R176" s="19"/>
      <c r="S176" s="165" t="s">
        <v>2623</v>
      </c>
      <c r="T176" s="19"/>
      <c r="U176" s="19"/>
      <c r="V176" s="19"/>
      <c r="W176" s="19"/>
      <c r="X176" s="19"/>
      <c r="Y176" s="19"/>
      <c r="Z176" s="19"/>
      <c r="AA176" s="19"/>
      <c r="AB176" s="19"/>
    </row>
    <row r="177" spans="1:28" ht="23.25" x14ac:dyDescent="0.25">
      <c r="A177" s="9"/>
      <c r="B177" s="249" t="s">
        <v>2671</v>
      </c>
      <c r="C177" s="249"/>
      <c r="D177" s="249"/>
      <c r="E177" s="24">
        <v>0.02</v>
      </c>
      <c r="F177" s="179"/>
      <c r="G177" s="180" t="str">
        <f>IF(F177&gt;0,SUM(E177+F177),"")</f>
        <v/>
      </c>
      <c r="H177" s="5"/>
      <c r="I177" s="246" t="s">
        <v>2673</v>
      </c>
      <c r="J177" s="247"/>
      <c r="K177" s="247"/>
      <c r="L177" s="248"/>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49" t="s">
        <v>1165</v>
      </c>
      <c r="C178" s="249"/>
      <c r="D178" s="249"/>
      <c r="E178" s="24">
        <v>0.02</v>
      </c>
      <c r="F178" s="69"/>
      <c r="G178" s="164" t="str">
        <f>IF(F178&gt;0,SUM(E178+F178),"")</f>
        <v/>
      </c>
      <c r="H178" s="5"/>
      <c r="I178" s="246" t="s">
        <v>1169</v>
      </c>
      <c r="J178" s="247"/>
      <c r="K178" s="248"/>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4" t="str">
        <f>IF(F179&gt;0,SUM(E179+F179),"")</f>
        <v/>
      </c>
      <c r="H179" s="5"/>
      <c r="I179" s="246" t="s">
        <v>1170</v>
      </c>
      <c r="J179" s="247"/>
      <c r="K179" s="248"/>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4" t="str">
        <f>IF(F180&gt;0,SUM(E180+F180),"")</f>
        <v/>
      </c>
      <c r="H180" s="5"/>
      <c r="I180" s="246" t="s">
        <v>1171</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50" t="s">
        <v>2633</v>
      </c>
      <c r="L183" s="250"/>
      <c r="M183" s="96">
        <f>+J183*K20</f>
        <v>0</v>
      </c>
      <c r="N183" s="97"/>
      <c r="O183" s="98"/>
    </row>
    <row r="184" spans="1:28" ht="15.75" thickBot="1" x14ac:dyDescent="0.3">
      <c r="A184" s="10"/>
      <c r="B184" s="99"/>
      <c r="C184" s="99"/>
      <c r="D184" s="99"/>
      <c r="E184" s="99"/>
      <c r="F184" s="99"/>
      <c r="G184" s="99"/>
      <c r="H184" s="99"/>
      <c r="I184" s="181" t="s">
        <v>2676</v>
      </c>
      <c r="J184" s="99"/>
      <c r="K184" s="99"/>
      <c r="L184" s="99"/>
      <c r="M184" s="99"/>
      <c r="N184" s="100"/>
      <c r="O184" s="101"/>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23" t="s">
        <v>2641</v>
      </c>
      <c r="C190" s="223"/>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45" t="s">
        <v>2664</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whole" allowBlank="1" showInputMessage="1" showErrorMessage="1" sqref="N15" xr:uid="{00000000-0002-0000-04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44194.689346527775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68" t="str">
        <f>HYPERLINK("#Integrante_6!A109","CAPACIDAD RESIDUAL")</f>
        <v>CAPACIDAD RESIDUAL</v>
      </c>
      <c r="F8" s="269"/>
      <c r="G8" s="270"/>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68" t="str">
        <f>HYPERLINK("#Integrante_6!A162","TALENTO HUMANO")</f>
        <v>TALENTO HUMANO</v>
      </c>
      <c r="F9" s="269"/>
      <c r="G9" s="270"/>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68" t="str">
        <f>HYPERLINK("#Integrante_6!F162","INFRAESTRUCTURA")</f>
        <v>INFRAESTRUCTURA</v>
      </c>
      <c r="F10" s="269"/>
      <c r="G10" s="270"/>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2670</v>
      </c>
      <c r="F20" s="163"/>
      <c r="G20" s="5"/>
      <c r="H20" s="271"/>
      <c r="I20" s="150"/>
      <c r="J20" s="151"/>
      <c r="K20" s="152"/>
      <c r="L20" s="153"/>
      <c r="M20" s="153"/>
      <c r="N20" s="136">
        <f>+(M20-L20)/30</f>
        <v>0</v>
      </c>
      <c r="O20" s="139"/>
      <c r="U20" s="135"/>
      <c r="V20" s="107">
        <f ca="1">NOW()</f>
        <v>44194.689346527775</v>
      </c>
      <c r="W20" s="107">
        <f ca="1">NOW()</f>
        <v>44194.689346527775</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2672</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2672</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2672</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2672</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2672</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2672</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2672</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2672</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2672</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2672</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2672</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2672</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2672</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2672</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2672</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2672</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2672</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2672</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2672</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2672</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2672</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2672</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2672</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2672</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2672</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2672</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2672</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2672</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2672</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2672</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2672</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2672</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2672</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2672</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2672</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2672</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2672</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2672</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2672</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2672</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2672</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2672</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2672</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2672</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2672</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2672</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2672</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2665</v>
      </c>
      <c r="B163" s="233"/>
      <c r="C163" s="233"/>
      <c r="D163" s="233"/>
      <c r="E163" s="234"/>
      <c r="F163" s="235" t="s">
        <v>2666</v>
      </c>
      <c r="G163" s="235"/>
      <c r="H163" s="235"/>
      <c r="I163" s="232" t="s">
        <v>2635</v>
      </c>
      <c r="J163" s="233"/>
      <c r="K163" s="233"/>
      <c r="L163" s="233"/>
      <c r="M163" s="233"/>
      <c r="N163" s="233"/>
      <c r="O163" s="234"/>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40" t="s">
        <v>2648</v>
      </c>
      <c r="J167" s="241"/>
      <c r="K167" s="241"/>
      <c r="L167" s="241"/>
      <c r="M167" s="241"/>
      <c r="N167" s="241"/>
      <c r="O167" s="242"/>
      <c r="U167" s="51"/>
    </row>
    <row r="168" spans="1:28" x14ac:dyDescent="0.25">
      <c r="A168" s="9"/>
      <c r="B168" s="210" t="s">
        <v>2663</v>
      </c>
      <c r="C168" s="210"/>
      <c r="D168" s="210"/>
      <c r="E168" s="8"/>
      <c r="F168" s="5"/>
      <c r="H168" s="83" t="s">
        <v>2662</v>
      </c>
      <c r="I168" s="240"/>
      <c r="J168" s="241"/>
      <c r="K168" s="241"/>
      <c r="L168" s="241"/>
      <c r="M168" s="241"/>
      <c r="N168" s="241"/>
      <c r="O168" s="242"/>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09"/>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2671</v>
      </c>
      <c r="C176" s="196"/>
      <c r="D176" s="196"/>
      <c r="E176" s="196"/>
      <c r="F176" s="196"/>
      <c r="G176" s="196"/>
      <c r="H176" s="20"/>
      <c r="I176" s="203" t="s">
        <v>2675</v>
      </c>
      <c r="J176" s="204"/>
      <c r="K176" s="204"/>
      <c r="L176" s="204"/>
      <c r="M176" s="204"/>
      <c r="O176" s="186" t="str">
        <f>HYPERLINK("#Integrante_6!A1","INICIO")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2680</v>
      </c>
      <c r="O177" s="8"/>
      <c r="Q177" s="19"/>
      <c r="R177" s="19"/>
      <c r="S177" s="165"/>
      <c r="T177" s="19"/>
      <c r="U177" s="19"/>
      <c r="V177" s="19"/>
      <c r="W177" s="19"/>
      <c r="X177" s="19"/>
      <c r="Y177" s="19"/>
      <c r="Z177" s="19"/>
      <c r="AA177" s="19"/>
      <c r="AB177" s="19"/>
    </row>
    <row r="178" spans="1:28" ht="23.25" x14ac:dyDescent="0.25">
      <c r="A178" s="9"/>
      <c r="B178" s="200"/>
      <c r="C178" s="201"/>
      <c r="D178" s="202"/>
      <c r="E178" s="165" t="s">
        <v>2621</v>
      </c>
      <c r="F178" s="165" t="s">
        <v>2622</v>
      </c>
      <c r="G178" s="165" t="s">
        <v>2623</v>
      </c>
      <c r="H178" s="5"/>
      <c r="I178" s="200"/>
      <c r="J178" s="201"/>
      <c r="K178" s="201"/>
      <c r="L178" s="202"/>
      <c r="M178" s="258"/>
      <c r="O178" s="8"/>
      <c r="Q178" s="19"/>
      <c r="R178" s="19"/>
      <c r="S178" s="165" t="s">
        <v>2623</v>
      </c>
      <c r="T178" s="19"/>
      <c r="U178" s="19"/>
      <c r="V178" s="19"/>
      <c r="W178" s="19"/>
      <c r="X178" s="19"/>
      <c r="Y178" s="19"/>
      <c r="Z178" s="19"/>
      <c r="AA178" s="19"/>
      <c r="AB178" s="19"/>
    </row>
    <row r="179" spans="1:28" ht="23.25" x14ac:dyDescent="0.25">
      <c r="A179" s="9"/>
      <c r="B179" s="249" t="s">
        <v>2671</v>
      </c>
      <c r="C179" s="249"/>
      <c r="D179" s="249"/>
      <c r="E179" s="24">
        <v>0.02</v>
      </c>
      <c r="F179" s="179"/>
      <c r="G179" s="180" t="str">
        <f>IF(F179&gt;0,SUM(E179+F179),"")</f>
        <v/>
      </c>
      <c r="H179" s="5"/>
      <c r="I179" s="246" t="s">
        <v>2673</v>
      </c>
      <c r="J179" s="247"/>
      <c r="K179" s="247"/>
      <c r="L179" s="248"/>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50" t="s">
        <v>2633</v>
      </c>
      <c r="L185" s="250"/>
      <c r="M185" s="96">
        <f>+J185*K20</f>
        <v>0</v>
      </c>
      <c r="N185" s="97"/>
      <c r="O185" s="98"/>
    </row>
    <row r="186" spans="1:28" ht="15.75" thickBot="1" x14ac:dyDescent="0.3">
      <c r="A186" s="10"/>
      <c r="B186" s="99"/>
      <c r="C186" s="99"/>
      <c r="D186" s="99"/>
      <c r="E186" s="99"/>
      <c r="F186" s="99"/>
      <c r="G186" s="99"/>
      <c r="H186" s="99"/>
      <c r="I186" s="181" t="s">
        <v>2676</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45" t="s">
        <v>2664</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whole" allowBlank="1" showInputMessage="1" showErrorMessage="1" sqref="N15" xr:uid="{00000000-0002-0000-05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a65d333d-5b59-4810-bc94-b80d9325abbc"/>
    <ds:schemaRef ds:uri="http://purl.org/dc/terms/"/>
    <ds:schemaRef ds:uri="http://schemas.microsoft.com/office/infopath/2007/PartnerControls"/>
    <ds:schemaRef ds:uri="http://purl.org/dc/elements/1.1/"/>
    <ds:schemaRef ds:uri="http://www.w3.org/XML/1998/namespace"/>
    <ds:schemaRef ds:uri="http://purl.org/dc/dcmitype/"/>
    <ds:schemaRef ds:uri="http://schemas.microsoft.com/office/2006/documentManagement/types"/>
    <ds:schemaRef ds:uri="http://schemas.openxmlformats.org/package/2006/metadata/core-properties"/>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ROUSS ASPRILLA</cp:lastModifiedBy>
  <cp:lastPrinted>2020-12-29T20:12:02Z</cp:lastPrinted>
  <dcterms:created xsi:type="dcterms:W3CDTF">2020-10-14T21:57:42Z</dcterms:created>
  <dcterms:modified xsi:type="dcterms:W3CDTF">2020-12-29T21:32:53Z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