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LTON\Desktop\asinpro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1" i="12" l="1"/>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<sst xmlns="http://schemas.openxmlformats.org/spreadsheetml/2006/main" count="3203" uniqueCount="2722">
  <si>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</si>
  <si>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</si>
  <si>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</si>
  <si>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</si>
  <si>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</si>
  <si>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</si>
  <si>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</si>
  <si>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</si>
  <si>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</si>
  <si>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</si>
  <si>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</si>
  <si>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</si>
  <si>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</si>
  <si>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</si>
  <si>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</si>
  <si>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</si>
  <si>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</si>
  <si>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</si>
  <si>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</si>
  <si>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</si>
  <si>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</si>
  <si>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</si>
  <si>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</si>
  <si>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</si>
  <si>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</si>
  <si>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</si>
  <si>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</si>
  <si>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</si>
  <si>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</si>
  <si>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</si>
  <si>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</si>
  <si>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</si>
  <si>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</si>
  <si>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</si>
  <si>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</si>
  <si>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</si>
  <si>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</si>
  <si>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</si>
  <si>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</si>
  <si>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</si>
  <si>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</si>
  <si>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</si>
  <si>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</si>
  <si>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</si>
  <si>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</si>
  <si>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</si>
  <si>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</si>
  <si>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</si>
  <si>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</si>
  <si>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</si>
  <si>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</si>
  <si>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</si>
  <si>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</si>
  <si>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</si>
  <si>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</si>
  <si>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</si>
  <si>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</si>
  <si>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</si>
  <si>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</si>
  <si>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</si>
  <si>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</si>
  <si>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</si>
  <si>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</si>
  <si>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</si>
  <si>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</si>
  <si>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</si>
  <si>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</si>
  <si>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</si>
  <si>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</si>
  <si>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</si>
  <si>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</si>
  <si>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</si>
  <si>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</si>
  <si>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</si>
  <si>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</si>
  <si>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</si>
  <si>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</si>
  <si>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</si>
  <si>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</si>
  <si>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</si>
  <si>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</si>
  <si>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</si>
  <si>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</si>
  <si>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</si>
  <si>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</si>
  <si>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</si>
  <si>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</si>
  <si>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</si>
  <si>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</si>
  <si>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</si>
  <si>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</si>
  <si>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</si>
  <si>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</si>
  <si>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</si>
  <si>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</si>
  <si>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</si>
  <si>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</si>
  <si>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</si>
  <si>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</si>
  <si>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</si>
  <si>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</si>
  <si>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</si>
  <si>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</si>
  <si>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</si>
  <si>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</si>
  <si>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</si>
  <si>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</si>
  <si>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</si>
  <si>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</si>
  <si>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</si>
  <si>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</si>
  <si>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</si>
  <si>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</si>
  <si>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</si>
  <si>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</si>
  <si>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</si>
  <si>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</si>
  <si>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</si>
  <si>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</si>
  <si>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</si>
  <si>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</si>
  <si>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</si>
  <si>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</si>
  <si>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</si>
  <si>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</si>
  <si>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</si>
  <si>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</si>
  <si>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</si>
  <si>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</si>
  <si>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</si>
  <si>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</si>
  <si>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</si>
  <si>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</si>
  <si>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</si>
  <si>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</si>
  <si>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</si>
  <si>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</si>
  <si>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</si>
  <si>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</si>
  <si>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</si>
  <si>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</si>
  <si>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</si>
  <si>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</si>
  <si>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</si>
  <si>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</si>
  <si>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</si>
  <si>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</si>
  <si>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</si>
  <si>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</si>
  <si>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</si>
  <si>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</si>
  <si>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</si>
  <si>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</si>
  <si>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</si>
  <si>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</si>
  <si>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</si>
  <si>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</si>
  <si>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</si>
  <si>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</si>
  <si>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</si>
  <si>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</si>
  <si>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</si>
  <si>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</si>
  <si>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</si>
  <si>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</si>
  <si>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</si>
  <si>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</si>
  <si>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</si>
  <si>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</si>
  <si>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</si>
  <si>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</si>
  <si>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</si>
  <si>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</si>
  <si>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</si>
  <si>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</si>
  <si>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</si>
  <si>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</si>
  <si>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</si>
  <si>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</si>
  <si>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</si>
  <si>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</si>
  <si>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</si>
  <si>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</si>
  <si>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</si>
  <si>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</si>
  <si>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</si>
  <si>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</si>
  <si>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</si>
  <si>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</si>
  <si>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</si>
  <si>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</si>
  <si>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</si>
  <si>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</si>
  <si>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</si>
  <si>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</si>
  <si>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</si>
  <si>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</si>
  <si>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</si>
  <si>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</si>
  <si>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</si>
  <si>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</si>
  <si>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</si>
  <si>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</si>
  <si>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</si>
  <si>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</si>
  <si>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</si>
  <si>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</si>
  <si>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</si>
  <si>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</si>
  <si>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</si>
  <si>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</si>
  <si>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</si>
  <si>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</si>
  <si>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</si>
  <si>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</si>
  <si>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</si>
  <si>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</si>
  <si>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</si>
  <si>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</si>
  <si>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</si>
  <si>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</si>
  <si>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</si>
  <si>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</si>
  <si>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</si>
  <si>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</si>
  <si>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</si>
  <si>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</si>
  <si>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</si>
  <si>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</si>
  <si>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</si>
  <si>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</si>
  <si>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</si>
  <si>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</si>
  <si>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</si>
  <si>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</si>
  <si>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</si>
  <si>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</si>
  <si>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</si>
  <si>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</si>
  <si>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</si>
  <si>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</si>
  <si>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</si>
  <si>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</si>
  <si>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</si>
  <si>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</si>
  <si>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</si>
  <si>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</si>
  <si>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</si>
  <si>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</si>
  <si>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</si>
  <si>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</si>
  <si>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</si>
  <si>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</si>
  <si>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</si>
  <si>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</si>
  <si>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</si>
  <si>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</si>
  <si>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</si>
  <si>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</si>
  <si>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</si>
  <si>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</si>
  <si>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</si>
  <si>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</si>
  <si>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</si>
  <si>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</si>
  <si>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</si>
  <si>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</si>
  <si>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</si>
  <si>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</si>
  <si>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</si>
  <si>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</si>
  <si>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</si>
  <si>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</si>
  <si>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</si>
  <si>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</si>
  <si>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</si>
  <si>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</si>
  <si>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</si>
  <si>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</si>
  <si>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</si>
  <si>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</si>
  <si>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</si>
  <si>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</si>
  <si>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</si>
  <si>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</si>
  <si>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</si>
  <si>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</si>
  <si>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</si>
  <si>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</si>
  <si>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</si>
  <si>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</si>
  <si>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</si>
  <si>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</si>
  <si>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</si>
  <si>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</si>
  <si>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</si>
  <si>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</si>
  <si>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</si>
  <si>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</si>
  <si>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</si>
  <si>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</si>
  <si>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</si>
  <si>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</si>
  <si>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</si>
  <si>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</si>
  <si>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</si>
  <si>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</si>
  <si>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</si>
  <si>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</si>
  <si>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</si>
  <si>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</si>
  <si>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</si>
  <si>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</si>
  <si>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</si>
  <si>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</si>
  <si>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</si>
  <si>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</si>
  <si>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</si>
  <si>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</si>
  <si>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</si>
  <si>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</si>
  <si>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</si>
  <si>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</si>
  <si>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</si>
  <si>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</si>
  <si>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</si>
  <si>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</si>
  <si>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</si>
  <si>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</si>
  <si>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</si>
  <si>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</si>
  <si>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</si>
  <si>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</si>
  <si>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</si>
  <si>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</si>
  <si>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</si>
  <si>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</si>
  <si>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</si>
  <si>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</si>
  <si>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</si>
  <si>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</si>
  <si>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</si>
  <si>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</si>
  <si>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</si>
  <si>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</si>
  <si>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</si>
  <si>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</si>
  <si>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</si>
  <si>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</si>
  <si>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</si>
  <si>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</si>
  <si>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</si>
  <si>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</si>
  <si>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</si>
  <si>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</si>
  <si>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</si>
  <si>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</si>
  <si>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</si>
  <si>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</si>
  <si>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</si>
  <si>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</si>
  <si>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</si>
  <si>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</si>
  <si>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</si>
  <si>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</si>
  <si>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</si>
  <si>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</si>
  <si>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</si>
  <si>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</si>
  <si>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</si>
  <si>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</si>
  <si>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</si>
  <si>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</si>
  <si>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</si>
  <si>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</si>
  <si>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</si>
  <si>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</si>
  <si>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</si>
  <si>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</si>
  <si>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</si>
  <si>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</si>
  <si>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</si>
  <si>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</si>
  <si>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</si>
  <si>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</si>
  <si>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</si>
  <si>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</si>
  <si>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</si>
  <si>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</si>
  <si>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</si>
  <si>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</si>
  <si>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</si>
  <si>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</si>
  <si>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</si>
  <si>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</si>
  <si>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</si>
  <si>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</si>
  <si>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</si>
  <si>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</si>
  <si>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</si>
  <si>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</si>
  <si>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</si>
  <si>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</si>
  <si>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</si>
  <si>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</si>
  <si>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</si>
  <si>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</si>
  <si>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</si>
  <si>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</si>
  <si>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</si>
  <si>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</si>
  <si>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</si>
  <si>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</si>
  <si>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</si>
  <si>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</si>
  <si>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</si>
  <si>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</si>
  <si>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</si>
  <si>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</si>
  <si>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</si>
  <si>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</si>
  <si>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</si>
  <si>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</si>
  <si>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</si>
  <si>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</si>
  <si>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</si>
  <si>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</si>
  <si>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</si>
  <si>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</si>
  <si>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</si>
  <si>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</si>
  <si>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</si>
  <si>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</si>
  <si>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</si>
  <si>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</si>
  <si>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</si>
  <si>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</si>
  <si>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</si>
  <si>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</si>
  <si>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</si>
  <si>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</si>
  <si>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</si>
  <si>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</si>
  <si>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</si>
  <si>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</si>
  <si>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</si>
  <si>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</si>
  <si>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</si>
  <si>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</si>
  <si>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</si>
  <si>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</si>
  <si>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</si>
  <si>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</si>
  <si>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</si>
  <si>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</si>
  <si>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</si>
  <si>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</si>
  <si>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</si>
  <si>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</si>
  <si>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</si>
  <si>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</si>
  <si>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</si>
  <si>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</si>
  <si>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</si>
  <si>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</si>
  <si>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</si>
  <si>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</si>
  <si>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</si>
  <si>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</si>
  <si>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</si>
  <si>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</si>
  <si>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</si>
  <si>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</si>
  <si>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</si>
  <si>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</si>
  <si>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</si>
  <si>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</si>
  <si>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</si>
  <si>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</si>
  <si>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</si>
  <si>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</si>
  <si>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</si>
  <si>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</si>
  <si>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</si>
  <si>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</si>
  <si>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</si>
  <si>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</si>
  <si>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</si>
  <si>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</si>
  <si>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</si>
  <si>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</si>
  <si>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</si>
  <si>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</si>
  <si>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</si>
  <si>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</si>
  <si>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</si>
  <si>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</si>
  <si>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</si>
  <si>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</si>
  <si>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</si>
  <si>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</si>
  <si>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</si>
  <si>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</si>
  <si>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</si>
  <si>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</si>
  <si>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</si>
  <si>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</si>
  <si>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</si>
  <si>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</si>
  <si>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</si>
  <si>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</si>
  <si>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</si>
  <si>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</si>
  <si>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</si>
  <si>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</si>
  <si>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</si>
  <si>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</si>
  <si>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</si>
  <si>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</si>
  <si>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</si>
  <si>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</si>
  <si>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</si>
  <si>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</si>
  <si>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</si>
  <si>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</si>
  <si>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</si>
  <si>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</si>
  <si>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</si>
  <si>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</si>
  <si>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</si>
  <si>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</si>
  <si>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</si>
  <si>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</si>
  <si>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</si>
  <si>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</si>
  <si>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</si>
  <si>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</si>
  <si>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</si>
  <si>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</si>
  <si>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</si>
  <si>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</si>
  <si>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</si>
  <si>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</si>
  <si>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</si>
  <si>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</si>
  <si>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</si>
  <si>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</si>
  <si>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</si>
  <si>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</si>
  <si>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</si>
  <si>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</si>
  <si>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</si>
  <si>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</si>
  <si>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</si>
  <si>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</si>
  <si>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</si>
  <si>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</si>
  <si>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</si>
  <si>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</si>
  <si>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</si>
  <si>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</si>
  <si>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</si>
  <si>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</si>
  <si>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</si>
  <si>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</si>
  <si>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</si>
  <si>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</si>
  <si>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</si>
  <si>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</si>
  <si>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</si>
  <si>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</si>
  <si>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</si>
  <si>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</si>
  <si>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</si>
  <si>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</si>
  <si>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</si>
  <si>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</si>
  <si>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</si>
  <si>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</si>
  <si>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</si>
  <si>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</si>
  <si>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</si>
  <si>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</si>
  <si>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</si>
  <si>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</si>
  <si>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</si>
  <si>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</si>
  <si>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</si>
  <si>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</si>
  <si>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</si>
  <si>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</si>
  <si>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</si>
  <si>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</si>
  <si>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</si>
  <si>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</si>
  <si>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</si>
  <si>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</si>
  <si>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</si>
  <si>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</si>
  <si>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</si>
  <si>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</si>
  <si>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</si>
  <si>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</si>
  <si>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</si>
  <si>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</si>
  <si>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</si>
  <si>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</si>
  <si>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</si>
  <si>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</si>
  <si>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</si>
  <si>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</si>
  <si>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</si>
  <si>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</si>
  <si>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</si>
  <si>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</si>
  <si>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</si>
  <si>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</si>
  <si>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</si>
  <si>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</si>
  <si>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</si>
  <si>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</si>
  <si>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</si>
  <si>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</si>
  <si>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</si>
  <si>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</si>
  <si>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</si>
  <si>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</si>
  <si>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</si>
  <si>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</si>
  <si>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</si>
  <si>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</si>
  <si>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</si>
  <si>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</si>
  <si>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</si>
  <si>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</si>
  <si>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</si>
  <si>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</si>
  <si>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</si>
  <si>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</si>
  <si>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</si>
  <si>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</si>
  <si>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</si>
  <si>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</si>
  <si>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</si>
  <si>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</si>
  <si>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</si>
  <si>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</si>
  <si>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</si>
  <si>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</si>
  <si>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</si>
  <si>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</si>
  <si>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</si>
  <si>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</si>
  <si>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</si>
  <si>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</si>
  <si>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</si>
  <si>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</si>
  <si>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</si>
  <si>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</si>
  <si>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</si>
  <si>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</si>
  <si>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</si>
  <si>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</si>
  <si>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</si>
  <si>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</si>
  <si>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</si>
  <si>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</si>
  <si>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</si>
  <si>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</si>
  <si>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</si>
  <si>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</si>
  <si>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</si>
  <si>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</si>
  <si>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</si>
  <si>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</si>
  <si>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</si>
  <si>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</si>
  <si>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</si>
  <si>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</si>
  <si>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</si>
  <si>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</si>
  <si>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</si>
  <si>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</si>
  <si>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</si>
  <si>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</si>
  <si>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</si>
  <si>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</si>
  <si>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</si>
  <si>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</si>
  <si>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</si>
  <si>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</si>
  <si>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</si>
  <si>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</si>
  <si>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</si>
  <si>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</si>
  <si>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</si>
  <si>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</si>
  <si>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</si>
  <si>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</si>
  <si>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</si>
  <si>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</si>
  <si>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</si>
  <si>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</si>
  <si>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</si>
  <si>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</si>
  <si>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</si>
  <si>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</si>
  <si>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</si>
  <si>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</si>
  <si>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</si>
  <si>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</si>
  <si>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</si>
  <si>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</si>
  <si>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</si>
  <si>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</si>
  <si>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</si>
  <si>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</si>
  <si>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</si>
  <si>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</si>
  <si>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</si>
  <si>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</si>
  <si>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</si>
  <si>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</si>
  <si>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</si>
  <si>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</si>
  <si>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</si>
  <si>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</si>
  <si>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</si>
  <si>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</si>
  <si>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</si>
  <si>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</si>
  <si>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</si>
  <si>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</si>
  <si>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</si>
  <si>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</si>
  <si>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</si>
  <si>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</si>
  <si>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</si>
  <si>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</si>
  <si>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</si>
  <si>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</si>
  <si>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</si>
  <si>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</si>
  <si>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</si>
  <si>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</si>
  <si>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</si>
  <si>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</si>
  <si>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</si>
  <si>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</si>
  <si>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</si>
  <si>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</si>
  <si>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</si>
  <si>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</si>
  <si>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</si>
  <si>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</si>
  <si>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</si>
  <si>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</si>
  <si>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</si>
  <si>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</si>
  <si>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</si>
  <si>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</si>
  <si>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</si>
  <si>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</si>
  <si>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</si>
  <si>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</si>
  <si>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</si>
  <si>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</si>
  <si>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</si>
  <si>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</si>
  <si>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</si>
  <si>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</si>
  <si>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</si>
  <si>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</si>
  <si>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</si>
  <si>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</si>
  <si>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</si>
  <si>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</si>
  <si>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</si>
  <si>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</si>
  <si>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</si>
  <si>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</si>
  <si>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</si>
  <si>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</si>
  <si>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</si>
  <si>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</si>
  <si>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</si>
  <si>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</si>
  <si>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</si>
  <si>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</si>
  <si>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</si>
  <si>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</si>
  <si>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</si>
  <si>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</si>
  <si>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</si>
  <si>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</si>
  <si>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</si>
  <si>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</si>
  <si>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</si>
  <si>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</si>
  <si>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</si>
  <si>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</si>
  <si>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</si>
  <si>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</si>
  <si>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</si>
  <si>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</si>
  <si>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</si>
  <si>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</si>
  <si>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</si>
  <si>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</si>
  <si>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</si>
  <si>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</si>
  <si>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</si>
  <si>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</si>
  <si>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</si>
  <si>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</si>
  <si>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</si>
  <si>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</si>
  <si>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</si>
  <si>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</si>
  <si>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</si>
  <si>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</si>
  <si>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</si>
  <si>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</si>
  <si>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</si>
  <si>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</si>
  <si>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</si>
  <si>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</si>
  <si>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</si>
  <si>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</si>
  <si>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</si>
  <si>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</si>
  <si>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</si>
  <si>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</si>
  <si>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</si>
  <si>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</si>
  <si>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</si>
  <si>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</si>
  <si>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</si>
  <si>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</si>
  <si>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</si>
  <si>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</si>
  <si>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</si>
  <si>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</si>
  <si>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</si>
  <si>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</si>
  <si>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</si>
  <si>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</si>
  <si>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</si>
  <si>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</si>
  <si>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</si>
  <si>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</si>
  <si>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</si>
  <si>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</si>
  <si>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</si>
  <si>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</si>
  <si>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</si>
  <si>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</si>
  <si>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</si>
  <si>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</si>
  <si>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</si>
  <si>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</si>
  <si>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</si>
  <si>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</si>
  <si>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</si>
  <si>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</si>
  <si>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</si>
  <si>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</si>
  <si>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</si>
  <si>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</si>
  <si>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</si>
  <si>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</si>
  <si>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</si>
  <si>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</si>
  <si>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</si>
  <si>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</si>
  <si>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</si>
  <si>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</si>
  <si>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</si>
  <si>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</si>
  <si>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</si>
  <si>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</si>
  <si>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</si>
  <si>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</si>
  <si>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</si>
  <si>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</si>
  <si>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</si>
  <si>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</si>
  <si>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</si>
  <si>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</si>
  <si>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</si>
  <si>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</si>
  <si>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</si>
  <si>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</si>
  <si>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</si>
  <si>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</si>
  <si>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</si>
  <si>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</si>
  <si>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</si>
  <si>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</si>
  <si>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</si>
  <si>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</si>
  <si>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</si>
  <si>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</si>
  <si>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</si>
  <si>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</si>
  <si>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</si>
  <si>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</si>
  <si>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</si>
  <si>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</si>
  <si>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</si>
  <si>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</si>
  <si>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</si>
  <si>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</si>
  <si>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</si>
  <si>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</si>
  <si>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</si>
  <si>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</si>
  <si>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</si>
  <si>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</si>
  <si>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</si>
  <si>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</si>
  <si>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</si>
  <si>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</si>
  <si>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</si>
  <si>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</si>
  <si>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</si>
  <si>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</si>
  <si>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</si>
  <si>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</si>
  <si>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</si>
  <si>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</si>
  <si>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</si>
  <si>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</si>
  <si>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</si>
  <si>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</si>
  <si>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</si>
  <si>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</si>
  <si>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</si>
  <si>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</si>
  <si>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</si>
  <si>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</si>
  <si>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</si>
  <si>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</si>
  <si>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</si>
  <si>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</si>
  <si>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</si>
  <si>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</si>
  <si>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</si>
  <si>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</si>
  <si>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</si>
  <si>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</si>
  <si>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</si>
  <si>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</si>
  <si>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</si>
  <si>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</si>
  <si>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</si>
  <si>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</si>
  <si>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</si>
  <si>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</si>
  <si>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</si>
  <si>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</si>
  <si>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</si>
  <si>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</si>
  <si>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</si>
  <si>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</si>
  <si>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</si>
  <si>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</si>
  <si>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</si>
  <si>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</si>
  <si>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</si>
  <si>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</si>
  <si>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</si>
  <si>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</si>
  <si>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</si>
  <si>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</si>
  <si>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</si>
  <si>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</si>
  <si>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</si>
  <si>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</si>
  <si>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</si>
  <si>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</si>
  <si>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</si>
  <si>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</si>
  <si>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</si>
  <si>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</si>
  <si>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</si>
  <si>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</si>
  <si>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</si>
  <si>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</si>
  <si>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</si>
  <si>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</si>
  <si>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</si>
  <si>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</si>
  <si>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</si>
  <si>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</si>
  <si>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</si>
  <si>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</si>
  <si>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</si>
  <si>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</si>
  <si>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</si>
  <si>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</si>
  <si>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</si>
  <si>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</si>
  <si>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</si>
  <si>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</si>
  <si>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</si>
  <si>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</si>
  <si>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</si>
  <si>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</si>
  <si>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</si>
  <si>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</si>
  <si>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</si>
  <si>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</si>
  <si>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</si>
  <si>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</si>
  <si>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</si>
  <si>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</si>
  <si>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</si>
  <si>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</si>
  <si>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</si>
  <si>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</si>
  <si>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</si>
  <si>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</si>
  <si>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</si>
  <si>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</si>
  <si>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</si>
  <si>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</si>
  <si>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</si>
  <si>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</si>
  <si>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</si>
  <si>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</si>
  <si>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</si>
  <si>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</si>
  <si>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</si>
  <si>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</si>
  <si>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</si>
  <si>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</si>
  <si>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</si>
  <si>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</si>
  <si>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</si>
  <si>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</si>
  <si>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</si>
  <si>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</si>
  <si>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</si>
  <si>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</si>
  <si>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</si>
  <si>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</si>
  <si>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</si>
  <si>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</si>
  <si>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</si>
  <si>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</si>
  <si>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</si>
  <si>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</si>
  <si>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</si>
  <si>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</si>
  <si>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</si>
  <si>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</si>
  <si>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</si>
  <si>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</si>
  <si>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</si>
  <si>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</si>
  <si>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</si>
  <si>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</si>
  <si>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</si>
  <si>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</si>
  <si>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</si>
  <si>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</si>
  <si>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</si>
  <si>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</si>
  <si>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</si>
  <si>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</si>
  <si>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</si>
  <si>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</si>
  <si>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</si>
  <si>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</si>
  <si>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</si>
  <si>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</si>
  <si>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</si>
  <si>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</si>
  <si>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</si>
  <si>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</si>
  <si>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</si>
  <si>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</si>
  <si>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</si>
  <si>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</si>
  <si>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</si>
  <si>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</si>
  <si>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</si>
  <si>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</si>
  <si>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</si>
  <si>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</si>
  <si>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</si>
  <si>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</si>
  <si>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</si>
  <si>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</si>
  <si>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</si>
  <si>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</si>
  <si>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</si>
  <si>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</si>
  <si>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</si>
  <si>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</si>
  <si>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</si>
  <si>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</si>
  <si>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</si>
  <si>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</si>
  <si>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</si>
  <si>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</si>
  <si>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</si>
  <si>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</si>
  <si>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</si>
  <si>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</si>
  <si>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</si>
  <si>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</si>
  <si>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</si>
  <si>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</si>
  <si>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</si>
  <si>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</si>
  <si>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</si>
  <si>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</si>
  <si>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</si>
  <si>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</si>
  <si>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</si>
  <si>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</si>
  <si>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</si>
  <si>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</si>
  <si>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</si>
  <si>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</si>
  <si>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</si>
  <si>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</si>
  <si>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</si>
  <si>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</si>
  <si>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</si>
  <si>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</si>
  <si>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</si>
  <si>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</si>
  <si>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</si>
  <si>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</si>
  <si>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</si>
  <si>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</si>
  <si>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</si>
  <si>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</si>
  <si>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</si>
  <si>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</si>
  <si>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</si>
  <si>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</si>
  <si>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</si>
  <si>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</si>
  <si>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</si>
  <si>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</si>
  <si>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</si>
  <si>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</si>
  <si>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</si>
  <si>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</si>
  <si>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</si>
  <si>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</si>
  <si>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</si>
  <si>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</si>
  <si>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</si>
  <si>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</si>
  <si>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</si>
  <si>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</si>
  <si>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</si>
  <si>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</si>
  <si>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</si>
  <si>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</si>
  <si>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</si>
  <si>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</si>
  <si>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</si>
  <si>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</si>
  <si>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</si>
  <si>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</si>
  <si>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</si>
  <si>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</si>
  <si>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</si>
  <si>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</si>
  <si>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</si>
  <si>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</si>
  <si>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</si>
  <si>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</si>
  <si>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</si>
  <si>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</si>
  <si>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</si>
  <si>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</si>
  <si>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</si>
  <si>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</si>
  <si>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</si>
  <si>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</si>
  <si>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</si>
  <si>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</si>
  <si>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</si>
  <si>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</si>
  <si>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</si>
  <si>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</si>
  <si>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</si>
  <si>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</si>
  <si>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</si>
  <si>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</si>
  <si>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</si>
  <si>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</si>
  <si>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</si>
  <si>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</si>
  <si>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</si>
  <si>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</si>
  <si>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</si>
  <si>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</si>
  <si>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</si>
  <si>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</si>
  <si>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</si>
  <si>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</si>
  <si>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</si>
  <si>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</si>
  <si>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</si>
  <si>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</si>
  <si>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</si>
  <si>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</si>
  <si>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</si>
  <si>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</si>
  <si>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</si>
  <si>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</si>
  <si>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</si>
  <si>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</si>
  <si>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</si>
  <si>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</si>
  <si>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</si>
  <si>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</si>
  <si>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</si>
  <si>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</si>
  <si>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</si>
  <si>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</si>
  <si>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</si>
  <si>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</si>
  <si>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</si>
  <si>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</si>
  <si>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</si>
  <si>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</si>
  <si>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</si>
  <si>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</si>
  <si>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</si>
  <si>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</si>
  <si>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</si>
  <si>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</si>
  <si>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</si>
  <si>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</si>
  <si>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</si>
  <si>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</si>
  <si>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</si>
  <si>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</si>
  <si>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</si>
  <si>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</si>
  <si>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</si>
  <si>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</si>
  <si>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</si>
  <si>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</si>
  <si>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</si>
  <si>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</si>
  <si>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</si>
  <si>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</si>
  <si>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</si>
  <si>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</si>
  <si>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</si>
  <si>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</si>
  <si>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</si>
  <si>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</si>
  <si>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</si>
  <si>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</si>
  <si>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</si>
  <si>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</si>
  <si>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</si>
  <si>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</si>
  <si>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</si>
  <si>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</si>
  <si>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</si>
  <si>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</si>
  <si>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</si>
  <si>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</si>
  <si>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</si>
  <si>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</si>
  <si>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</si>
  <si>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</si>
  <si>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</si>
  <si>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</si>
  <si>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</si>
  <si>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</si>
  <si>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</si>
  <si>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</si>
  <si>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</si>
  <si>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</si>
  <si>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</si>
  <si>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</si>
  <si>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</si>
  <si>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</si>
  <si>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</si>
  <si>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</si>
  <si>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</si>
  <si>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</si>
  <si>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</si>
  <si>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</si>
  <si>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</si>
  <si>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</si>
  <si>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</si>
  <si>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</si>
  <si>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</si>
  <si>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</si>
  <si>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</si>
  <si>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</si>
  <si>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</si>
  <si>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</si>
  <si>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</si>
  <si>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</si>
  <si>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</si>
  <si>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</si>
  <si>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</si>
  <si>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</si>
  <si>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</si>
  <si>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</si>
  <si>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</si>
  <si>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</si>
  <si>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</si>
  <si>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</si>
  <si>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</si>
  <si>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</si>
  <si>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</si>
  <si>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</si>
  <si>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</si>
  <si>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</si>
  <si>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</si>
  <si>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</si>
  <si>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</si>
  <si>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</si>
  <si>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</si>
  <si>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</si>
  <si>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</si>
  <si>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</si>
  <si>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</si>
  <si>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</si>
  <si>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</si>
  <si>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</si>
  <si>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</si>
  <si>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</si>
  <si>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</si>
  <si>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</si>
  <si>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</si>
  <si>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</si>
  <si>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</si>
  <si>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</si>
  <si>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</si>
  <si>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</si>
  <si>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</si>
  <si>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</si>
  <si>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</si>
  <si>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</si>
  <si>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</si>
  <si>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</si>
  <si>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</si>
  <si>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</si>
  <si>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</si>
  <si>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</si>
  <si>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</si>
  <si>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</si>
  <si>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</si>
  <si>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</si>
  <si>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</si>
  <si>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</si>
  <si>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</si>
  <si>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</si>
  <si>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</si>
  <si>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</si>
  <si>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</si>
  <si>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</si>
  <si>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</si>
  <si>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</si>
  <si>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</si>
  <si>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</si>
  <si>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</si>
  <si>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</si>
  <si>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</si>
  <si>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</si>
  <si>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</si>
  <si>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</si>
  <si>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</si>
  <si>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</si>
  <si>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</si>
  <si>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</si>
  <si>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</si>
  <si>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</si>
  <si>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</si>
  <si>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</si>
  <si>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</si>
  <si>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</si>
  <si>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</si>
  <si>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</si>
  <si>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</si>
  <si>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</si>
  <si>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</si>
  <si>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</si>
  <si>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</si>
  <si>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</si>
  <si>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</si>
  <si>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</si>
  <si>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</si>
  <si>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</si>
  <si>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</si>
  <si>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</si>
  <si>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</si>
  <si>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</si>
  <si>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</si>
  <si>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</si>
  <si>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</si>
  <si>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</si>
  <si>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</si>
  <si>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</si>
  <si>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</si>
  <si>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</si>
  <si>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</si>
  <si>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</si>
  <si>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</si>
  <si>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</si>
  <si>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</si>
  <si>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</si>
  <si>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</si>
  <si>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</si>
  <si>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</si>
  <si>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</si>
  <si>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</si>
  <si>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</si>
  <si>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</si>
  <si>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</si>
  <si>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</si>
  <si>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</si>
  <si>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</si>
  <si>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</si>
  <si>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</si>
  <si>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</si>
  <si>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</si>
  <si>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</si>
  <si>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</si>
  <si>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</si>
  <si>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</si>
  <si>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</si>
  <si>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</si>
  <si>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</si>
  <si>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</si>
  <si>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</si>
  <si>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</si>
  <si>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</si>
  <si>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</si>
  <si>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</si>
  <si>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</si>
  <si>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</si>
  <si>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</si>
  <si>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</si>
  <si>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</si>
  <si>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</si>
  <si>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</si>
  <si>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</si>
  <si>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</si>
  <si>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</si>
  <si>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</si>
  <si>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</si>
  <si>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</si>
  <si>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</si>
  <si>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</si>
  <si>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</si>
  <si>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</si>
  <si>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</si>
  <si>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</si>
  <si>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</si>
  <si>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</si>
  <si>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</si>
  <si>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</si>
  <si>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</si>
  <si>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</si>
  <si>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</si>
  <si>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</si>
  <si>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</si>
  <si>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</si>
  <si>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</si>
  <si>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</si>
  <si>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</si>
  <si>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</si>
  <si>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</si>
  <si>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</si>
  <si>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</si>
  <si>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</si>
  <si>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</si>
  <si>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</si>
  <si>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</si>
  <si>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</si>
  <si>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</si>
  <si>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</si>
  <si>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</si>
  <si>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</si>
  <si>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</si>
  <si>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</si>
  <si>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</si>
  <si>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</si>
  <si>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</si>
  <si>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</si>
  <si>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</si>
  <si>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</si>
  <si>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</si>
  <si>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</si>
  <si>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</si>
  <si>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</si>
  <si>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</si>
  <si>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</si>
  <si>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</si>
  <si>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</si>
  <si>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</si>
  <si>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</si>
  <si>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</si>
  <si>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</si>
  <si>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</si>
  <si>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</si>
  <si>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</si>
  <si>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</si>
  <si>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</si>
  <si>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</si>
  <si>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</si>
  <si>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</si>
  <si>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</si>
  <si>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</si>
  <si>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</si>
  <si>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</si>
  <si>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</si>
  <si>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</si>
  <si>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</si>
  <si>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</si>
  <si>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</si>
  <si>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</si>
  <si>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</si>
  <si>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</si>
  <si>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</si>
  <si>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</si>
  <si>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</si>
  <si>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</si>
  <si>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</si>
  <si>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</si>
  <si>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</si>
  <si>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</si>
  <si>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</si>
  <si>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</si>
  <si>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</si>
  <si>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</si>
  <si>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</si>
  <si>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</si>
  <si>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</si>
  <si>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</si>
  <si>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</si>
  <si>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</si>
  <si>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</si>
  <si>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</si>
  <si>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</si>
  <si>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</si>
  <si>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</si>
  <si>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</si>
  <si>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</si>
  <si>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</si>
  <si>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</si>
  <si>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</si>
  <si>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</si>
  <si>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</si>
  <si>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</si>
  <si>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</si>
  <si>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</si>
  <si>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</si>
  <si>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</si>
  <si>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</si>
  <si>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</si>
  <si>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</si>
  <si>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</si>
  <si>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</si>
  <si>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</si>
  <si>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</si>
  <si>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</si>
  <si>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</si>
  <si>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</si>
  <si>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</si>
  <si>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</si>
  <si>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</si>
  <si>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</si>
  <si>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</si>
  <si>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</si>
  <si>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</si>
  <si>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</si>
  <si>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</si>
  <si>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</si>
  <si>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</si>
  <si>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</si>
  <si>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</si>
  <si>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</si>
  <si>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</si>
  <si>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</si>
  <si>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</si>
  <si>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</si>
  <si>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</si>
  <si>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</si>
  <si>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</si>
  <si>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</si>
  <si>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</si>
  <si>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</si>
  <si>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</si>
  <si>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</si>
  <si>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</si>
  <si>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</si>
  <si>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</si>
  <si>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</si>
  <si>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</si>
  <si>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</si>
  <si>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</si>
  <si>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</si>
  <si>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</si>
  <si>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</si>
  <si>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</si>
  <si>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</si>
  <si>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</si>
  <si>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</si>
  <si>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</si>
  <si>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</si>
  <si>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</si>
  <si>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</si>
  <si>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</si>
  <si>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</si>
  <si>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</si>
  <si>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</si>
  <si>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</si>
  <si>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</si>
  <si>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</si>
  <si>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</si>
  <si>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</si>
  <si>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</si>
  <si>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</si>
  <si>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</si>
  <si>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</si>
  <si>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</si>
  <si>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</si>
  <si>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</si>
  <si>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</si>
  <si>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</si>
  <si>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</si>
  <si>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</si>
  <si>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</si>
  <si>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</si>
  <si>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</si>
  <si>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</si>
  <si>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</si>
  <si>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</si>
  <si>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</si>
  <si>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</si>
  <si>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</si>
  <si>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</si>
  <si>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</si>
  <si>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</si>
  <si>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</si>
  <si>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</si>
  <si>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</si>
  <si>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</si>
  <si>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</si>
  <si>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</si>
  <si>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</si>
  <si>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</si>
  <si>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</si>
  <si>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</si>
  <si>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</si>
  <si>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</si>
  <si>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</si>
  <si>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</si>
  <si>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</si>
  <si>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</si>
  <si>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</si>
  <si>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</si>
  <si>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</si>
  <si>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</si>
  <si>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</si>
  <si>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</si>
  <si>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</si>
  <si>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</si>
  <si>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</si>
  <si>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</si>
  <si>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</si>
  <si>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</si>
  <si>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</si>
  <si>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</si>
  <si>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</si>
  <si>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</si>
  <si>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</si>
  <si>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</si>
  <si>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</si>
  <si>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</si>
  <si>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</si>
  <si>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</si>
  <si>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</si>
  <si>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</si>
  <si>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</si>
  <si>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</si>
  <si>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</si>
  <si>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</si>
  <si>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</si>
  <si>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</si>
  <si>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</si>
  <si>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</si>
  <si>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</si>
  <si>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</si>
  <si>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</si>
  <si>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</si>
  <si>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</si>
  <si>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</si>
  <si>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</si>
  <si>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</si>
  <si>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</si>
  <si>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</si>
  <si>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</si>
  <si>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</si>
  <si>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</si>
  <si>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</si>
  <si>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</si>
  <si>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</si>
  <si>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</si>
  <si>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</si>
  <si>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</si>
  <si>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</si>
  <si>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</si>
  <si>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</si>
  <si>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</si>
  <si>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</si>
  <si>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</si>
  <si>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</si>
  <si>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</si>
  <si>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</si>
  <si>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</si>
  <si>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</si>
  <si>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</si>
  <si>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</si>
  <si>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</si>
  <si>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</si>
  <si>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</si>
  <si>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</si>
  <si>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</si>
  <si>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</si>
  <si>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</si>
  <si>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</si>
  <si>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</si>
  <si>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</si>
  <si>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</si>
  <si>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</si>
  <si>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</si>
  <si>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</si>
  <si>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</si>
  <si>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</si>
  <si>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</si>
  <si>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</si>
  <si>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</si>
  <si>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</si>
  <si>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</si>
  <si>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</si>
  <si>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</si>
  <si>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</si>
  <si>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</si>
  <si>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</si>
  <si>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</si>
  <si>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</si>
  <si>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</si>
  <si>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</si>
  <si>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</si>
  <si>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</si>
  <si>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</si>
  <si>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</si>
  <si>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</si>
  <si>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</si>
  <si>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</si>
  <si>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</si>
  <si>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</si>
  <si>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</si>
  <si>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</si>
  <si>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</si>
  <si>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</si>
  <si>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</si>
  <si>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</si>
  <si>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</si>
  <si>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</si>
  <si>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</si>
  <si>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</si>
  <si>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</si>
  <si>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</si>
  <si>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</si>
  <si>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</si>
  <si>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</si>
  <si>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</si>
  <si>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</si>
  <si>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</si>
  <si>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</si>
  <si>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</si>
  <si>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</si>
  <si>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</si>
  <si>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</si>
  <si>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</si>
  <si>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</si>
  <si>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</si>
  <si>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</si>
  <si>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</si>
  <si>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</si>
  <si>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</si>
  <si>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</si>
  <si>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</si>
  <si>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</si>
  <si>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</si>
  <si>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</si>
  <si>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</si>
  <si>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</si>
  <si>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</si>
  <si>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</si>
  <si>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</si>
  <si>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</si>
  <si>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</si>
  <si>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</si>
  <si>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</si>
  <si>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</si>
  <si>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</si>
  <si>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</si>
  <si>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</si>
  <si>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</si>
  <si>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</si>
  <si>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</si>
  <si>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</si>
  <si>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</si>
  <si>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</si>
  <si>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</si>
  <si>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</si>
  <si>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</si>
  <si>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</si>
  <si>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</si>
  <si>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</si>
  <si>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</si>
  <si>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</si>
  <si>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</si>
  <si>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</si>
  <si>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</si>
  <si>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</si>
  <si>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</si>
  <si>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</si>
  <si>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</si>
  <si>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</si>
  <si>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</si>
  <si>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</si>
  <si>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</si>
  <si>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</si>
  <si>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</si>
  <si>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</si>
  <si>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</si>
  <si>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</si>
  <si>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</si>
  <si>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</si>
  <si>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</si>
  <si>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</si>
  <si>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</si>
  <si>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</si>
  <si>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</si>
  <si>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</si>
  <si>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</si>
  <si>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</si>
  <si>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</si>
  <si>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</si>
  <si>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</si>
  <si>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</si>
  <si>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</si>
  <si>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</si>
  <si>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</si>
  <si>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</si>
  <si>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</si>
  <si>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</si>
  <si>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</si>
  <si>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</si>
  <si>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</si>
  <si>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</si>
  <si>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</si>
  <si>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</si>
  <si>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</si>
  <si>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</si>
  <si>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</si>
  <si>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</si>
  <si>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</si>
  <si>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</si>
  <si>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</si>
  <si>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</si>
  <si>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</si>
  <si>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</si>
  <si>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</si>
  <si>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</si>
  <si>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</si>
  <si>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</si>
  <si>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</si>
  <si>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</si>
  <si>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</si>
  <si>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</si>
  <si>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</si>
  <si>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</si>
  <si>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</si>
  <si>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</si>
  <si>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</si>
  <si>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</si>
  <si>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</si>
  <si>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</si>
  <si>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</si>
  <si>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</si>
  <si>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</si>
  <si>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</si>
  <si>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</si>
  <si>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</si>
  <si>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</si>
  <si>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</si>
  <si>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</si>
  <si>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</si>
  <si>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</si>
  <si>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</si>
  <si>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</si>
  <si>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</si>
  <si>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</si>
  <si>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</si>
  <si>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</si>
  <si>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</si>
  <si>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</si>
  <si>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</si>
  <si>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</si>
  <si>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</si>
  <si>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</si>
  <si>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</si>
  <si>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</si>
  <si>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</si>
  <si>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</si>
  <si>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</si>
  <si>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</si>
  <si>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</si>
  <si>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</si>
  <si>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</si>
  <si>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</si>
  <si>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</si>
  <si>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</si>
  <si>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</si>
  <si>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</si>
  <si>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</si>
  <si>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</si>
  <si>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</si>
  <si>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</si>
  <si>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</si>
  <si>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</si>
  <si>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</si>
  <si>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</si>
  <si>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</si>
  <si>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</si>
  <si>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</si>
  <si>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</si>
  <si>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</si>
  <si>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</si>
  <si>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</si>
  <si>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</si>
  <si>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</si>
  <si>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</si>
  <si>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</si>
  <si>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</si>
  <si>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</si>
  <si>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</si>
  <si>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</si>
  <si>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</si>
  <si>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</si>
  <si>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</si>
  <si>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</si>
  <si>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</si>
  <si>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</si>
  <si>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</si>
  <si>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</si>
  <si>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</si>
  <si>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</si>
  <si>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</si>
  <si>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</si>
  <si>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</si>
  <si>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</si>
  <si>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</si>
  <si>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</si>
  <si>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</si>
  <si>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</si>
  <si>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</si>
  <si>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</si>
  <si>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</si>
  <si>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</si>
  <si>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</si>
  <si>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</si>
  <si>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</si>
  <si>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</si>
  <si>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</si>
  <si>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</si>
  <si>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</si>
  <si>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</si>
  <si>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</si>
  <si>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</si>
  <si>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</si>
  <si>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</si>
  <si>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</si>
  <si>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</si>
  <si>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</si>
  <si>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</si>
  <si>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</si>
  <si>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</si>
  <si>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</si>
  <si>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</si>
  <si>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</si>
  <si>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</si>
  <si>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</si>
  <si>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</si>
  <si>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</si>
  <si>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</si>
  <si>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</si>
  <si>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</si>
  <si>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</si>
  <si>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</si>
  <si>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</si>
  <si>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</si>
  <si>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</si>
  <si>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</si>
  <si>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</si>
  <si>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</si>
  <si>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</si>
  <si>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</si>
  <si>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</si>
  <si>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</si>
  <si>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</si>
  <si>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</si>
  <si>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</si>
  <si>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</si>
  <si>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</si>
  <si>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</si>
  <si>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</si>
  <si>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</si>
  <si>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</si>
  <si>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</si>
  <si>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</si>
  <si>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</si>
  <si>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</si>
  <si>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</si>
  <si>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</si>
  <si>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</si>
  <si>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</si>
  <si>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</si>
  <si>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</si>
  <si>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</si>
  <si>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</si>
  <si>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</si>
  <si>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</si>
  <si>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</si>
  <si>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</si>
  <si>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</si>
  <si>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</si>
  <si>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</si>
  <si>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</si>
  <si>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</si>
  <si>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</si>
  <si>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</si>
  <si>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</si>
  <si>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</si>
  <si>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</si>
  <si>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</si>
  <si>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</si>
  <si>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</si>
  <si>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</si>
  <si>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</si>
  <si>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</si>
  <si>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</si>
  <si>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</si>
  <si>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</si>
  <si>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</si>
  <si>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</si>
  <si>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</si>
  <si>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</si>
  <si>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</si>
  <si>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</si>
  <si>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</si>
  <si>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</si>
  <si>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</si>
  <si>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</si>
  <si>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</si>
  <si>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</si>
  <si>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</si>
  <si>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</si>
  <si>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</si>
  <si>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</si>
  <si>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</si>
  <si>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</si>
  <si>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</si>
  <si>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</si>
  <si>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</si>
  <si>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</si>
  <si>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</si>
  <si>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</si>
  <si>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</si>
  <si>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</si>
  <si>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</si>
  <si>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</si>
  <si>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</si>
  <si>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</si>
  <si>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</si>
  <si>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</si>
  <si>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</si>
  <si>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</si>
  <si>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</si>
  <si>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</si>
  <si>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</si>
  <si>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</si>
  <si>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</si>
  <si>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</si>
  <si>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</si>
  <si>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</si>
  <si>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</si>
  <si>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</si>
  <si>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</si>
  <si>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</si>
  <si>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</si>
  <si>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</si>
  <si>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</si>
  <si>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</si>
  <si>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</si>
  <si>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</si>
  <si>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</si>
  <si>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</si>
  <si>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</si>
  <si>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</si>
  <si>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</si>
  <si>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</si>
  <si>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</si>
  <si>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</si>
  <si>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</si>
  <si>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</si>
  <si>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</si>
  <si>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</si>
  <si>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</si>
  <si>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</si>
  <si>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</si>
  <si>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</si>
  <si>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</si>
  <si>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</si>
  <si>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</si>
  <si>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</si>
  <si>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</si>
  <si>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</si>
  <si>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</si>
  <si>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</si>
  <si>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</si>
  <si>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</si>
  <si>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</si>
  <si>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</si>
  <si>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</si>
  <si>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</si>
  <si>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</si>
  <si>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</si>
  <si>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</si>
  <si>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</si>
  <si>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</si>
  <si>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</si>
  <si>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</si>
  <si>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</si>
  <si>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</si>
  <si>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</si>
  <si>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</si>
  <si>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</si>
  <si>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</si>
  <si>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</si>
  <si>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</si>
  <si>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</si>
  <si>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</si>
  <si>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</si>
  <si>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</si>
  <si>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</si>
  <si>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</si>
  <si>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</si>
  <si>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</si>
  <si>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</si>
  <si>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</si>
  <si>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</si>
  <si>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</si>
  <si>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</si>
  <si>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</si>
  <si>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</si>
  <si>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</si>
  <si>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</si>
  <si>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</si>
  <si>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</si>
  <si>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</si>
  <si>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</si>
  <si>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</si>
  <si>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</si>
  <si>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</si>
  <si>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</si>
  <si>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</si>
  <si>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</si>
  <si>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</si>
  <si>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</si>
  <si>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</si>
  <si>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</si>
  <si>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</si>
  <si>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</si>
  <si>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</si>
  <si>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</si>
  <si>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</si>
  <si>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</si>
  <si>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</si>
  <si>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</si>
  <si>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</si>
  <si>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</si>
  <si>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</si>
  <si>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</si>
  <si>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</si>
  <si>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</si>
  <si>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</si>
  <si>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</si>
  <si>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</si>
  <si>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</si>
  <si>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</si>
  <si>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</si>
  <si>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</si>
  <si>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</si>
  <si>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</si>
  <si>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</si>
  <si>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</si>
  <si>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</si>
  <si>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</si>
  <si>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</si>
  <si>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</si>
  <si>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</si>
  <si>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</si>
  <si>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</si>
  <si>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</si>
  <si>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</si>
  <si>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</si>
  <si>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</si>
  <si>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</si>
  <si>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</si>
  <si>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</si>
  <si>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</si>
  <si>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</si>
  <si>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</si>
  <si>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</si>
  <si>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</si>
  <si>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</si>
  <si>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</si>
  <si>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</si>
  <si>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</si>
  <si>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</si>
  <si>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</si>
  <si>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</si>
  <si>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</si>
  <si>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</si>
  <si>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</si>
  <si>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</si>
  <si>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</si>
  <si>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</si>
  <si>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</si>
  <si>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</si>
  <si>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</si>
  <si>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</si>
  <si>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</si>
  <si>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</si>
  <si>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</si>
  <si>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</si>
  <si>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</si>
  <si>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</si>
  <si>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</si>
  <si>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</si>
  <si>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</si>
  <si>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</si>
  <si>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</si>
  <si>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</si>
  <si>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</si>
  <si>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</si>
  <si>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</si>
  <si>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</si>
  <si>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</si>
  <si>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</si>
  <si>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</si>
  <si>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</si>
  <si>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</si>
  <si>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</si>
  <si>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</si>
  <si>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</si>
  <si>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</si>
  <si>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</si>
  <si>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</si>
  <si>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</si>
  <si>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</si>
  <si>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</si>
  <si>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</si>
  <si>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</si>
  <si>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</si>
  <si>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</si>
  <si>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</si>
  <si>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</si>
  <si>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</si>
  <si>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</si>
  <si>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</si>
  <si>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</si>
  <si>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</si>
  <si>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</si>
  <si>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</si>
  <si>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</si>
  <si>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</si>
  <si>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</si>
  <si>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</si>
  <si>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</si>
  <si>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</si>
  <si>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</si>
  <si>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</si>
  <si>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</si>
  <si>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</si>
  <si>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</si>
  <si>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</si>
  <si>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</si>
  <si>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</si>
  <si>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</si>
  <si>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</si>
  <si>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</si>
  <si>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</si>
  <si>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</si>
  <si>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</si>
  <si>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</si>
  <si>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</si>
  <si>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</si>
  <si>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</si>
  <si>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</si>
  <si>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</si>
  <si>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</si>
  <si>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</si>
  <si>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</si>
  <si>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</si>
  <si>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</si>
  <si>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</si>
  <si>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</si>
  <si>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</si>
  <si>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</si>
  <si>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</si>
  <si>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</si>
  <si>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</si>
  <si>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</si>
  <si>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</si>
  <si>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</si>
  <si>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</si>
  <si>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</si>
  <si>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</si>
  <si>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</si>
  <si>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</si>
  <si>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</si>
  <si>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</si>
  <si>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</si>
  <si>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</si>
  <si>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</si>
  <si>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</si>
  <si>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</si>
  <si>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</si>
  <si>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</si>
  <si>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</si>
  <si>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</si>
  <si>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</si>
  <si>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</si>
  <si>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</si>
  <si>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</si>
  <si>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</si>
  <si>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</si>
  <si>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</si>
  <si>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</si>
  <si>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</si>
  <si>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</si>
  <si>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</si>
  <si>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</si>
  <si>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</si>
  <si>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</si>
  <si>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</si>
  <si>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</si>
  <si>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</si>
  <si>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</si>
  <si>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</si>
  <si>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</si>
  <si>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</si>
  <si>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</si>
  <si>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</si>
  <si>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</si>
  <si>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</si>
  <si>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</si>
  <si>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</si>
  <si>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</si>
  <si>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</si>
  <si>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</si>
  <si>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</si>
  <si>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</si>
  <si>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</si>
  <si>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</si>
  <si>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</si>
  <si>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</si>
  <si>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</si>
  <si>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</si>
  <si>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</si>
  <si>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</si>
  <si>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</si>
  <si>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</si>
  <si>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</si>
  <si>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</si>
  <si>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</si>
  <si>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</si>
  <si>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</si>
  <si>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</si>
  <si>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</si>
  <si>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</si>
  <si>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</si>
  <si>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</si>
  <si>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</si>
  <si>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</si>
  <si>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</si>
  <si>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</si>
  <si>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</si>
  <si>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</si>
  <si>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</si>
  <si>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</si>
  <si>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</si>
  <si>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</si>
  <si>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</si>
  <si>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</si>
  <si>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</si>
  <si>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</si>
  <si>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</si>
  <si>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</si>
  <si>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</si>
  <si>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</si>
  <si>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</si>
  <si>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</si>
  <si>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</si>
  <si>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</si>
  <si>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</si>
  <si>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</si>
  <si>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</si>
  <si>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</si>
  <si>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</si>
  <si>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</si>
  <si>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</si>
  <si>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</si>
  <si>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</si>
  <si>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</si>
  <si>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</si>
  <si>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</si>
  <si>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</si>
  <si>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</si>
  <si>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</si>
  <si>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</si>
  <si>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</si>
  <si>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</si>
  <si>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</si>
  <si>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</si>
  <si>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</si>
  <si>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</si>
  <si>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</si>
  <si>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</si>
  <si>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</si>
  <si>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</si>
  <si>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</si>
  <si>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</si>
  <si>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</si>
  <si>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</si>
  <si>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</si>
  <si>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</si>
  <si>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</si>
  <si>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</si>
  <si>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</si>
  <si>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</si>
  <si>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</si>
  <si>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</si>
  <si>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</si>
  <si>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</si>
  <si>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</si>
  <si>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</si>
  <si>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</si>
  <si>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</si>
  <si>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</si>
  <si>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</si>
  <si>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</si>
  <si>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</si>
  <si>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</si>
  <si>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</si>
  <si>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</si>
  <si>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</si>
  <si>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</si>
  <si>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</si>
  <si>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</si>
  <si>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</si>
  <si>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</si>
  <si>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</si>
  <si>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</si>
  <si>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</si>
  <si>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</si>
  <si>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</si>
  <si>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</si>
  <si>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</si>
  <si>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</si>
  <si>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</si>
  <si>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</si>
  <si>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</si>
  <si>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</si>
  <si>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</si>
  <si>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</si>
  <si>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</si>
  <si>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</si>
  <si>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</si>
  <si>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</si>
  <si>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</si>
  <si>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</si>
  <si>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</si>
  <si>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</si>
  <si>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</si>
  <si>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</si>
  <si>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</si>
  <si>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</si>
  <si>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</si>
  <si>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</si>
  <si>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</si>
  <si>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</si>
  <si>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</si>
  <si>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</si>
  <si>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</si>
  <si>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</si>
  <si>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</si>
  <si>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</si>
  <si>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</si>
  <si>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</si>
  <si>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</si>
  <si>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</si>
  <si>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</si>
  <si>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</si>
  <si>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</si>
  <si>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</si>
  <si>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</si>
  <si>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</si>
  <si>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</si>
  <si>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</si>
  <si>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</si>
  <si>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</si>
  <si>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</si>
  <si>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</si>
  <si>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</si>
  <si>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</si>
  <si>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</si>
  <si>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</si>
  <si>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</si>
  <si>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</si>
  <si>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</si>
  <si>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</si>
  <si>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</si>
  <si>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</si>
  <si>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</si>
  <si>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</si>
  <si>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</si>
  <si>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</si>
  <si>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</si>
  <si>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</si>
  <si>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</si>
  <si>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</si>
  <si>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</si>
  <si>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</si>
  <si>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</si>
  <si>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</si>
  <si>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</si>
  <si>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</si>
  <si>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</si>
  <si>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</si>
  <si>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</si>
  <si>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</si>
  <si>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</si>
  <si>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</si>
  <si>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</si>
  <si>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</si>
  <si>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</si>
  <si>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</si>
  <si>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</si>
  <si>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</si>
  <si>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</si>
  <si>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</si>
  <si>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</si>
  <si>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</si>
  <si>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</si>
  <si>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</si>
  <si>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</si>
  <si>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</si>
  <si>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</si>
  <si>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</si>
  <si>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</si>
  <si>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</si>
  <si>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</si>
  <si>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</si>
  <si>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</si>
  <si>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</si>
  <si>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</si>
  <si>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</si>
  <si>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</si>
  <si>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</si>
  <si>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</si>
  <si>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</si>
  <si>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</si>
  <si>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</si>
  <si>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</si>
  <si>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</si>
  <si>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</si>
  <si>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</si>
  <si>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</si>
  <si>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</si>
  <si>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</si>
  <si>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</si>
  <si>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</si>
  <si>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</si>
  <si>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</si>
  <si>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</si>
  <si>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</si>
  <si>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</si>
  <si>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</si>
  <si>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</si>
  <si>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</si>
  <si>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</si>
  <si>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</si>
  <si>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</si>
  <si>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</si>
  <si>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</si>
  <si>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</si>
  <si>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</si>
  <si>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</si>
  <si>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</si>
  <si>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</si>
  <si>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</si>
  <si>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</si>
  <si>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</si>
  <si>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</si>
  <si>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</si>
  <si>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</si>
  <si>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</si>
  <si>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</si>
  <si>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</si>
  <si>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</si>
  <si>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</si>
  <si>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</si>
  <si>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</si>
  <si>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</si>
  <si>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</si>
  <si>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</si>
  <si>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</si>
  <si>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</si>
  <si>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</si>
  <si>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</si>
  <si>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</si>
  <si>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</si>
  <si>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</si>
  <si>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</si>
  <si>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</si>
  <si>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</si>
  <si>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</si>
  <si>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</si>
  <si>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</si>
  <si>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</si>
  <si>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</si>
  <si>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</si>
  <si>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</si>
  <si>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</si>
  <si>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</si>
  <si>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</si>
  <si>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</si>
  <si>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</si>
  <si>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</si>
  <si>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</si>
  <si>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</si>
  <si>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</si>
  <si>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</si>
  <si>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</si>
  <si>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</si>
  <si>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</si>
  <si>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</si>
  <si>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</si>
  <si>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</si>
  <si>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2021-27-27001402020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</si>
  <si>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</si>
  <si>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REGIONAL CHOCO</t>
  </si>
  <si>
    <t>413</t>
  </si>
  <si>
    <t>412</t>
  </si>
  <si>
    <t>54</t>
  </si>
  <si>
    <t>259</t>
  </si>
  <si>
    <t>022</t>
  </si>
  <si>
    <t>03/02/2012</t>
  </si>
  <si>
    <t>31/12/2012</t>
  </si>
  <si>
    <t>096</t>
  </si>
  <si>
    <t>4/01/2010</t>
  </si>
  <si>
    <t>31/12/2010</t>
  </si>
  <si>
    <t>19</t>
  </si>
  <si>
    <t>19/01/2015</t>
  </si>
  <si>
    <t>31/12/2015</t>
  </si>
  <si>
    <t>421</t>
  </si>
  <si>
    <t>30/10/2016</t>
  </si>
  <si>
    <t>31/10/2017</t>
  </si>
  <si>
    <t>274</t>
  </si>
  <si>
    <t>25/10/2017</t>
  </si>
  <si>
    <t>31/07/2018</t>
  </si>
  <si>
    <t>436</t>
  </si>
  <si>
    <t>31/10/2016</t>
  </si>
  <si>
    <t>30/10/2017</t>
  </si>
  <si>
    <t>422</t>
  </si>
  <si>
    <t>435</t>
  </si>
  <si>
    <t>130</t>
  </si>
  <si>
    <t>21/01/2019</t>
  </si>
  <si>
    <t>23/12/2019</t>
  </si>
  <si>
    <t>131</t>
  </si>
  <si>
    <t>120</t>
  </si>
  <si>
    <t>156</t>
  </si>
  <si>
    <t>169</t>
  </si>
  <si>
    <t>ATENDER A LA PRIMERA INFANCIA EN EL MARCO DE LA ESTRATEGIA DE CERO A SIEMPRE DE CONFORMIDAD CON LAS DIRECTRICES LINEAMIENTOS Y PARAMETROS ESTABLECIDOS POR EL ICBF ASI COMO REGULAR LAS RELACIONES ENTRE LAS PARTES DERIVADAS DE LA ENTREGA DE APORTES DEL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</si>
  <si>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SERVICIOS PARA QUE ESTA ASUMA CON SU PERSONAL Y BAJO SU EXCLUSIVA RESPONSABILIDAD DICHA ATENCION</t>
  </si>
  <si>
    <t>$1.002.935.134</t>
  </si>
  <si>
    <t>$434.085.054</t>
  </si>
  <si>
    <t>313</t>
  </si>
  <si>
    <t>07/10/2015</t>
  </si>
  <si>
    <t>YENNY ELISA MOSQUERA MOSQUERA</t>
  </si>
  <si>
    <t>04/01/2010</t>
  </si>
  <si>
    <t>barrio Cubis sector divino niño, Istmina-Choco</t>
  </si>
  <si>
    <t>3206228035–3148257993</t>
  </si>
  <si>
    <t>asinprof2012@yahoo.es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</si>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</sst>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7" zoomScale="85" zoomScaleNormal="85" zoomScaleSheetLayoutView="40" zoomScalePageLayoutView="40" workbookViewId="0">
      <selection activeCell="N21" sqref="N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2676</v>
      </c>
      <c r="D15" s="35"/>
      <c r="E15" s="35"/>
      <c r="F15" s="5"/>
      <c r="G15" s="32" t="s">
        <v>1168</v>
      </c>
      <c r="H15" s="103" t="s">
        <v>628</v>
      </c>
      <c r="I15" s="32" t="s">
        <v>2624</v>
      </c>
      <c r="J15" s="108" t="s">
        <v>2626</v>
      </c>
      <c r="L15" s="217" t="s">
        <v>8</v>
      </c>
      <c r="M15" s="217"/>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x14ac:dyDescent="0.25">
      <c r="A20" s="9"/>
      <c r="B20" s="109">
        <v>818002216</v>
      </c>
      <c r="C20" s="5"/>
      <c r="D20" s="73"/>
      <c r="E20" s="5"/>
      <c r="F20" s="5"/>
      <c r="G20" s="5"/>
      <c r="H20" s="236"/>
      <c r="I20" s="140" t="s">
        <v>628</v>
      </c>
      <c r="J20" s="141" t="s">
        <v>642</v>
      </c>
      <c r="K20" s="142">
        <v>1183758250</v>
      </c>
      <c r="L20" s="143"/>
      <c r="M20" s="143">
        <v>44561</v>
      </c>
      <c r="N20" s="126">
        <f>+(M20-L20)/30</f>
        <v>1485.3666666666666</v>
      </c>
      <c r="O20" s="129"/>
      <c r="U20" s="125"/>
      <c r="V20" s="105">
        <f ca="1">NOW()</f>
        <v>44194.761915740739</v>
      </c>
      <c r="W20" s="105">
        <f ca="1">NOW()</f>
        <v>44194.761915740739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231" t="str">
        <f>VLOOKUP(B20,EAS!A2:B1439,2,0)</f>
        <v>ASOCIACIÓN INTERDISCIPLINARIA DE PROFESIONALES</v>
      </c>
      <c r="C38" s="231"/>
      <c r="D38" s="231"/>
      <c r="E38" s="231"/>
      <c r="F38" s="231"/>
      <c r="G38" s="5"/>
      <c r="H38" s="123"/>
      <c r="I38" s="240" t="s">
        <v>7</v>
      </c>
      <c r="J38" s="240"/>
      <c r="K38" s="240"/>
      <c r="L38" s="240"/>
      <c r="M38" s="240"/>
      <c r="N38" s="240"/>
      <c r="O38" s="124"/>
    </row>
    <row r="39" spans="1:16" ht="42.95" customHeight="1" thickBot="1" x14ac:dyDescent="0.3">
      <c r="A39" s="10"/>
      <c r="B39" s="11"/>
      <c r="C39" s="11"/>
      <c r="D39" s="11"/>
      <c r="E39" s="11"/>
      <c r="F39" s="11"/>
      <c r="G39" s="11"/>
      <c r="H39" s="10"/>
      <c r="I39" s="226" t="s">
        <v>2677</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2678</v>
      </c>
      <c r="C48" s="116" t="s">
        <v>31</v>
      </c>
      <c r="D48" s="113" t="s">
        <v>2679</v>
      </c>
      <c r="E48" s="168">
        <v>41263</v>
      </c>
      <c r="F48" s="168">
        <v>42004</v>
      </c>
      <c r="G48" s="151">
        <f>IF(AND(E48&lt;&gt;"",F48&lt;&gt;""),((F48-E48)/30),"")</f>
        <v>24.7</v>
      </c>
      <c r="H48" s="114" t="s">
        <v>2711</v>
      </c>
      <c r="I48" s="113" t="s">
        <v>628</v>
      </c>
      <c r="J48" s="113" t="s">
        <v>642</v>
      </c>
      <c r="K48" s="115">
        <v>340363056</v>
      </c>
      <c r="L48" s="116" t="s">
        <v>1148</v>
      </c>
      <c r="M48" s="110">
        <f>+IF(L48="No",1,IF(L48="Si","Ingrese %",""))</f>
        <v>1</v>
      </c>
      <c r="N48" s="116" t="s">
        <v>27</v>
      </c>
      <c r="O48" s="116" t="s">
        <v>1148</v>
      </c>
      <c r="P48" s="78"/>
    </row>
    <row r="49" spans="1:16" s="6" customFormat="1" ht="24.75" customHeight="1" x14ac:dyDescent="0.25">
      <c r="A49" s="134">
        <v>2</v>
      </c>
      <c r="B49" s="114" t="s">
        <v>2678</v>
      </c>
      <c r="C49" s="116" t="s">
        <v>31</v>
      </c>
      <c r="D49" s="113" t="s">
        <v>2680</v>
      </c>
      <c r="E49" s="168">
        <v>41263</v>
      </c>
      <c r="F49" s="168">
        <v>42004</v>
      </c>
      <c r="G49" s="151">
        <f t="shared" ref="G49:G50" si="2">IF(AND(E49&lt;&gt;"",F49&lt;&gt;""),((F49-E49)/30),"")</f>
        <v>24.7</v>
      </c>
      <c r="H49" s="169" t="s">
        <v>2710</v>
      </c>
      <c r="I49" s="113" t="s">
        <v>628</v>
      </c>
      <c r="J49" s="113" t="s">
        <v>642</v>
      </c>
      <c r="K49" s="115">
        <v>303540725</v>
      </c>
      <c r="L49" s="116" t="s">
        <v>1148</v>
      </c>
      <c r="M49" s="110">
        <f t="shared" ref="M49:M61" si="3">+IF(L49="No",1,IF(L49="Si","Ingrese %",""))</f>
        <v>1</v>
      </c>
      <c r="N49" s="116" t="s">
        <v>27</v>
      </c>
      <c r="O49" s="116" t="s">
        <v>1148</v>
      </c>
      <c r="P49" s="78"/>
    </row>
    <row r="50" spans="1:16" s="6" customFormat="1" ht="24.75" customHeight="1" x14ac:dyDescent="0.25">
      <c r="A50" s="134">
        <v>3</v>
      </c>
      <c r="B50" s="114" t="s">
        <v>2678</v>
      </c>
      <c r="C50" s="116" t="s">
        <v>31</v>
      </c>
      <c r="D50" s="113" t="s">
        <v>2681</v>
      </c>
      <c r="E50" s="168">
        <v>40924</v>
      </c>
      <c r="F50" s="168">
        <v>41152</v>
      </c>
      <c r="G50" s="151">
        <f t="shared" si="2"/>
        <v>7.6</v>
      </c>
      <c r="H50" s="114" t="s">
        <v>2710</v>
      </c>
      <c r="I50" s="113" t="s">
        <v>628</v>
      </c>
      <c r="J50" s="113" t="s">
        <v>642</v>
      </c>
      <c r="K50" s="115">
        <v>73660019</v>
      </c>
      <c r="L50" s="116" t="s">
        <v>1148</v>
      </c>
      <c r="M50" s="110">
        <f t="shared" si="3"/>
        <v>1</v>
      </c>
      <c r="N50" s="116" t="s">
        <v>27</v>
      </c>
      <c r="O50" s="116" t="s">
        <v>1148</v>
      </c>
      <c r="P50" s="78"/>
    </row>
    <row r="51" spans="1:16" s="6" customFormat="1" ht="24.75" customHeight="1" outlineLevel="1" x14ac:dyDescent="0.25">
      <c r="A51" s="134">
        <v>4</v>
      </c>
      <c r="B51" s="114" t="s">
        <v>2678</v>
      </c>
      <c r="C51" s="116" t="s">
        <v>31</v>
      </c>
      <c r="D51" s="113" t="s">
        <v>2682</v>
      </c>
      <c r="E51" s="168">
        <v>41150</v>
      </c>
      <c r="F51" s="168">
        <v>41273</v>
      </c>
      <c r="G51" s="151">
        <f t="shared" ref="G51:G107" si="4">IF(AND(E51&lt;&gt;"",F51&lt;&gt;""),((F51-E51)/30),"")</f>
        <v>4.0999999999999996</v>
      </c>
      <c r="H51" s="114" t="s">
        <v>2710</v>
      </c>
      <c r="I51" s="113" t="s">
        <v>628</v>
      </c>
      <c r="J51" s="113" t="s">
        <v>642</v>
      </c>
      <c r="K51" s="111">
        <v>38487360</v>
      </c>
      <c r="L51" s="116" t="s">
        <v>1148</v>
      </c>
      <c r="M51" s="110">
        <f t="shared" si="3"/>
        <v>1</v>
      </c>
      <c r="N51" s="116" t="s">
        <v>27</v>
      </c>
      <c r="O51" s="116" t="s">
        <v>1148</v>
      </c>
      <c r="P51" s="78"/>
    </row>
    <row r="52" spans="1:16" s="7" customFormat="1" ht="24.75" customHeight="1" outlineLevel="1" x14ac:dyDescent="0.25">
      <c r="A52" s="135">
        <v>5</v>
      </c>
      <c r="B52" s="114" t="s">
        <v>2678</v>
      </c>
      <c r="C52" s="116" t="s">
        <v>31</v>
      </c>
      <c r="D52" s="113" t="s">
        <v>2683</v>
      </c>
      <c r="E52" s="113" t="s">
        <v>2684</v>
      </c>
      <c r="F52" s="113" t="s">
        <v>2685</v>
      </c>
      <c r="G52" s="151">
        <f t="shared" si="4"/>
        <v>11.066666666666666</v>
      </c>
      <c r="H52" s="114" t="s">
        <v>2710</v>
      </c>
      <c r="I52" s="113" t="s">
        <v>628</v>
      </c>
      <c r="J52" s="113" t="s">
        <v>642</v>
      </c>
      <c r="K52" s="111">
        <v>107764520</v>
      </c>
      <c r="L52" s="116" t="s">
        <v>1148</v>
      </c>
      <c r="M52" s="110">
        <f t="shared" si="3"/>
        <v>1</v>
      </c>
      <c r="N52" s="116" t="s">
        <v>27</v>
      </c>
      <c r="O52" s="116" t="s">
        <v>1148</v>
      </c>
      <c r="P52" s="79"/>
    </row>
    <row r="53" spans="1:16" s="7" customFormat="1" ht="24.75" customHeight="1" outlineLevel="1" x14ac:dyDescent="0.25">
      <c r="A53" s="135">
        <v>6</v>
      </c>
      <c r="B53" s="114" t="s">
        <v>2678</v>
      </c>
      <c r="C53" s="116" t="s">
        <v>31</v>
      </c>
      <c r="D53" s="113" t="s">
        <v>2686</v>
      </c>
      <c r="E53" s="113" t="s">
        <v>2687</v>
      </c>
      <c r="F53" s="113" t="s">
        <v>2688</v>
      </c>
      <c r="G53" s="151">
        <f t="shared" si="4"/>
        <v>12.033333333333333</v>
      </c>
      <c r="H53" s="114" t="s">
        <v>2710</v>
      </c>
      <c r="I53" s="113" t="s">
        <v>628</v>
      </c>
      <c r="J53" s="113" t="s">
        <v>642</v>
      </c>
      <c r="K53" s="111">
        <v>103619293</v>
      </c>
      <c r="L53" s="116" t="s">
        <v>1148</v>
      </c>
      <c r="M53" s="110">
        <f t="shared" si="3"/>
        <v>1</v>
      </c>
      <c r="N53" s="116" t="s">
        <v>27</v>
      </c>
      <c r="O53" s="116" t="s">
        <v>1148</v>
      </c>
      <c r="P53" s="79"/>
    </row>
    <row r="54" spans="1:16" s="7" customFormat="1" ht="24.75" customHeight="1" outlineLevel="1" x14ac:dyDescent="0.25">
      <c r="A54" s="135">
        <v>7</v>
      </c>
      <c r="B54" s="114" t="s">
        <v>2678</v>
      </c>
      <c r="C54" s="116" t="s">
        <v>31</v>
      </c>
      <c r="D54" s="113" t="s">
        <v>2689</v>
      </c>
      <c r="E54" s="113" t="s">
        <v>2690</v>
      </c>
      <c r="F54" s="113" t="s">
        <v>2691</v>
      </c>
      <c r="G54" s="151">
        <f t="shared" si="4"/>
        <v>11.533333333333333</v>
      </c>
      <c r="H54" s="114" t="s">
        <v>2710</v>
      </c>
      <c r="I54" s="113" t="s">
        <v>628</v>
      </c>
      <c r="J54" s="113" t="s">
        <v>642</v>
      </c>
      <c r="K54" s="111">
        <v>376094479</v>
      </c>
      <c r="L54" s="116" t="s">
        <v>1148</v>
      </c>
      <c r="M54" s="110">
        <f t="shared" si="3"/>
        <v>1</v>
      </c>
      <c r="N54" s="116" t="s">
        <v>27</v>
      </c>
      <c r="O54" s="116" t="s">
        <v>1148</v>
      </c>
      <c r="P54" s="79"/>
    </row>
    <row r="55" spans="1:16" s="7" customFormat="1" ht="24.75" customHeight="1" outlineLevel="1" x14ac:dyDescent="0.25">
      <c r="A55" s="135">
        <v>8</v>
      </c>
      <c r="B55" s="114" t="s">
        <v>2678</v>
      </c>
      <c r="C55" s="116" t="s">
        <v>31</v>
      </c>
      <c r="D55" s="113" t="s">
        <v>2692</v>
      </c>
      <c r="E55" s="113" t="s">
        <v>2693</v>
      </c>
      <c r="F55" s="113" t="s">
        <v>2694</v>
      </c>
      <c r="G55" s="151">
        <f t="shared" si="4"/>
        <v>12.2</v>
      </c>
      <c r="H55" s="114" t="s">
        <v>2710</v>
      </c>
      <c r="I55" s="113" t="s">
        <v>628</v>
      </c>
      <c r="J55" s="113" t="s">
        <v>642</v>
      </c>
      <c r="K55" s="115">
        <v>208890525</v>
      </c>
      <c r="L55" s="116" t="s">
        <v>1148</v>
      </c>
      <c r="M55" s="110">
        <f t="shared" si="3"/>
        <v>1</v>
      </c>
      <c r="N55" s="116" t="s">
        <v>27</v>
      </c>
      <c r="O55" s="116" t="s">
        <v>26</v>
      </c>
      <c r="P55" s="79"/>
    </row>
    <row r="56" spans="1:16" s="7" customFormat="1" ht="24.75" customHeight="1" outlineLevel="1" x14ac:dyDescent="0.25">
      <c r="A56" s="135">
        <v>9</v>
      </c>
      <c r="B56" s="114" t="s">
        <v>2678</v>
      </c>
      <c r="C56" s="116" t="s">
        <v>31</v>
      </c>
      <c r="D56" s="113" t="s">
        <v>2695</v>
      </c>
      <c r="E56" s="113" t="s">
        <v>2696</v>
      </c>
      <c r="F56" s="113" t="s">
        <v>2697</v>
      </c>
      <c r="G56" s="151">
        <f t="shared" si="4"/>
        <v>9.3000000000000007</v>
      </c>
      <c r="H56" s="114" t="s">
        <v>2710</v>
      </c>
      <c r="I56" s="113" t="s">
        <v>628</v>
      </c>
      <c r="J56" s="113" t="s">
        <v>642</v>
      </c>
      <c r="K56" s="115">
        <v>1021392259</v>
      </c>
      <c r="L56" s="116" t="s">
        <v>1148</v>
      </c>
      <c r="M56" s="110">
        <f t="shared" si="3"/>
        <v>1</v>
      </c>
      <c r="N56" s="116" t="s">
        <v>27</v>
      </c>
      <c r="O56" s="116" t="s">
        <v>26</v>
      </c>
      <c r="P56" s="79"/>
    </row>
    <row r="57" spans="1:16" s="7" customFormat="1" ht="24.75" customHeight="1" outlineLevel="1" x14ac:dyDescent="0.25">
      <c r="A57" s="135">
        <v>10</v>
      </c>
      <c r="B57" s="114" t="s">
        <v>2678</v>
      </c>
      <c r="C57" s="116" t="s">
        <v>31</v>
      </c>
      <c r="D57" s="113" t="s">
        <v>2698</v>
      </c>
      <c r="E57" s="113" t="s">
        <v>2699</v>
      </c>
      <c r="F57" s="113" t="s">
        <v>2700</v>
      </c>
      <c r="G57" s="151">
        <f t="shared" si="4"/>
        <v>12.133333333333333</v>
      </c>
      <c r="H57" s="114" t="s">
        <v>2710</v>
      </c>
      <c r="I57" s="113" t="s">
        <v>628</v>
      </c>
      <c r="J57" s="113" t="s">
        <v>642</v>
      </c>
      <c r="K57" s="115">
        <v>296590640</v>
      </c>
      <c r="L57" s="116" t="s">
        <v>1148</v>
      </c>
      <c r="M57" s="110">
        <f t="shared" si="3"/>
        <v>1</v>
      </c>
      <c r="N57" s="116" t="s">
        <v>27</v>
      </c>
      <c r="O57" s="116" t="s">
        <v>26</v>
      </c>
      <c r="P57" s="79"/>
    </row>
    <row r="58" spans="1:16" s="7" customFormat="1" ht="24.75" customHeight="1" outlineLevel="1" x14ac:dyDescent="0.25">
      <c r="A58" s="135">
        <v>11</v>
      </c>
      <c r="B58" s="114" t="s">
        <v>2678</v>
      </c>
      <c r="C58" s="116" t="s">
        <v>31</v>
      </c>
      <c r="D58" s="113" t="s">
        <v>2701</v>
      </c>
      <c r="E58" s="113" t="s">
        <v>2693</v>
      </c>
      <c r="F58" s="113" t="s">
        <v>2694</v>
      </c>
      <c r="G58" s="151">
        <f t="shared" si="4"/>
        <v>12.2</v>
      </c>
      <c r="H58" s="114" t="s">
        <v>2710</v>
      </c>
      <c r="I58" s="113" t="s">
        <v>628</v>
      </c>
      <c r="J58" s="113" t="s">
        <v>642</v>
      </c>
      <c r="K58" s="115">
        <v>158704133</v>
      </c>
      <c r="L58" s="116" t="s">
        <v>1148</v>
      </c>
      <c r="M58" s="110">
        <f t="shared" si="3"/>
        <v>1</v>
      </c>
      <c r="N58" s="116" t="s">
        <v>27</v>
      </c>
      <c r="O58" s="116" t="s">
        <v>26</v>
      </c>
      <c r="P58" s="79"/>
    </row>
    <row r="59" spans="1:16" s="7" customFormat="1" ht="24.75" customHeight="1" outlineLevel="1" x14ac:dyDescent="0.25">
      <c r="A59" s="135">
        <v>12</v>
      </c>
      <c r="B59" s="114" t="s">
        <v>2678</v>
      </c>
      <c r="C59" s="116" t="s">
        <v>31</v>
      </c>
      <c r="D59" s="113" t="s">
        <v>2702</v>
      </c>
      <c r="E59" s="113" t="s">
        <v>2699</v>
      </c>
      <c r="F59" s="113" t="s">
        <v>2694</v>
      </c>
      <c r="G59" s="151">
        <f t="shared" si="4"/>
        <v>12.166666666666666</v>
      </c>
      <c r="H59" s="114" t="s">
        <v>2710</v>
      </c>
      <c r="I59" s="113" t="s">
        <v>628</v>
      </c>
      <c r="J59" s="113" t="s">
        <v>642</v>
      </c>
      <c r="K59" s="115">
        <v>389702921</v>
      </c>
      <c r="L59" s="116" t="s">
        <v>1148</v>
      </c>
      <c r="M59" s="110">
        <f t="shared" si="3"/>
        <v>1</v>
      </c>
      <c r="N59" s="116" t="s">
        <v>27</v>
      </c>
      <c r="O59" s="116" t="s">
        <v>26</v>
      </c>
      <c r="P59" s="79"/>
    </row>
    <row r="60" spans="1:16" s="7" customFormat="1" ht="24.75" customHeight="1" outlineLevel="1" x14ac:dyDescent="0.25">
      <c r="A60" s="135">
        <v>13</v>
      </c>
      <c r="B60" s="114" t="s">
        <v>2678</v>
      </c>
      <c r="C60" s="116" t="s">
        <v>31</v>
      </c>
      <c r="D60" s="113" t="s">
        <v>2703</v>
      </c>
      <c r="E60" s="113" t="s">
        <v>2704</v>
      </c>
      <c r="F60" s="113" t="s">
        <v>2705</v>
      </c>
      <c r="G60" s="151">
        <f t="shared" si="4"/>
        <v>11.2</v>
      </c>
      <c r="H60" s="114" t="s">
        <v>2710</v>
      </c>
      <c r="I60" s="113" t="s">
        <v>628</v>
      </c>
      <c r="J60" s="113" t="s">
        <v>630</v>
      </c>
      <c r="K60" s="115" t="s">
        <v>2712</v>
      </c>
      <c r="L60" s="116" t="s">
        <v>1148</v>
      </c>
      <c r="M60" s="110">
        <f t="shared" si="3"/>
        <v>1</v>
      </c>
      <c r="N60" s="116" t="s">
        <v>27</v>
      </c>
      <c r="O60" s="116" t="s">
        <v>1148</v>
      </c>
      <c r="P60" s="79"/>
    </row>
    <row r="61" spans="1:16" s="7" customFormat="1" ht="24.75" customHeight="1" outlineLevel="1" x14ac:dyDescent="0.25">
      <c r="A61" s="135">
        <v>14</v>
      </c>
      <c r="B61" s="114" t="s">
        <v>2678</v>
      </c>
      <c r="C61" s="116" t="s">
        <v>31</v>
      </c>
      <c r="D61" s="113" t="s">
        <v>2706</v>
      </c>
      <c r="E61" s="113" t="s">
        <v>2704</v>
      </c>
      <c r="F61" s="113" t="s">
        <v>2705</v>
      </c>
      <c r="G61" s="151">
        <f t="shared" si="4"/>
        <v>11.2</v>
      </c>
      <c r="H61" s="114" t="s">
        <v>2710</v>
      </c>
      <c r="I61" s="113" t="s">
        <v>628</v>
      </c>
      <c r="J61" s="113" t="s">
        <v>630</v>
      </c>
      <c r="K61" s="115" t="s">
        <v>2713</v>
      </c>
      <c r="L61" s="116" t="s">
        <v>1148</v>
      </c>
      <c r="M61" s="110">
        <f t="shared" si="3"/>
        <v>1</v>
      </c>
      <c r="N61" s="116" t="s">
        <v>27</v>
      </c>
      <c r="O61" s="116" t="s">
        <v>1148</v>
      </c>
      <c r="P61" s="79"/>
    </row>
    <row r="62" spans="1:16" s="7" customFormat="1" ht="24.75" customHeight="1" outlineLevel="1" x14ac:dyDescent="0.25">
      <c r="A62" s="135">
        <v>15</v>
      </c>
      <c r="B62" s="114" t="s">
        <v>2678</v>
      </c>
      <c r="C62" s="116" t="s">
        <v>31</v>
      </c>
      <c r="D62" s="113" t="s">
        <v>2707</v>
      </c>
      <c r="E62" s="168">
        <v>43887</v>
      </c>
      <c r="F62" s="168">
        <v>44196</v>
      </c>
      <c r="G62" s="151">
        <f t="shared" si="4"/>
        <v>10.3</v>
      </c>
      <c r="H62" s="114" t="s">
        <v>2710</v>
      </c>
      <c r="I62" s="113" t="s">
        <v>628</v>
      </c>
      <c r="J62" s="113" t="s">
        <v>659</v>
      </c>
      <c r="K62" s="68">
        <v>120648234</v>
      </c>
      <c r="L62" s="65" t="s">
        <v>1148</v>
      </c>
      <c r="M62" s="67">
        <v>1</v>
      </c>
      <c r="N62" s="65" t="s">
        <v>1151</v>
      </c>
      <c r="O62" s="65" t="s">
        <v>1148</v>
      </c>
      <c r="P62" s="79"/>
    </row>
    <row r="63" spans="1:16" s="7" customFormat="1" ht="24.75" customHeight="1" outlineLevel="1" x14ac:dyDescent="0.25">
      <c r="A63" s="135">
        <v>16</v>
      </c>
      <c r="B63" s="114" t="s">
        <v>2678</v>
      </c>
      <c r="C63" s="116" t="s">
        <v>31</v>
      </c>
      <c r="D63" s="113" t="s">
        <v>2708</v>
      </c>
      <c r="E63" s="168">
        <v>43888</v>
      </c>
      <c r="F63" s="168">
        <v>44196</v>
      </c>
      <c r="G63" s="151">
        <f t="shared" si="4"/>
        <v>10.266666666666667</v>
      </c>
      <c r="H63" s="114" t="s">
        <v>2710</v>
      </c>
      <c r="I63" s="113" t="s">
        <v>628</v>
      </c>
      <c r="J63" s="113" t="s">
        <v>645</v>
      </c>
      <c r="K63" s="68">
        <v>479588008</v>
      </c>
      <c r="L63" s="116" t="s">
        <v>1148</v>
      </c>
      <c r="M63" s="110">
        <v>1</v>
      </c>
      <c r="N63" s="116" t="s">
        <v>1151</v>
      </c>
      <c r="O63" s="116" t="s">
        <v>1148</v>
      </c>
      <c r="P63" s="79"/>
    </row>
    <row r="64" spans="1:16" s="7" customFormat="1" ht="24.75" customHeight="1" outlineLevel="1" x14ac:dyDescent="0.25">
      <c r="A64" s="135">
        <v>17</v>
      </c>
      <c r="B64" s="114" t="s">
        <v>2678</v>
      </c>
      <c r="C64" s="116" t="s">
        <v>31</v>
      </c>
      <c r="D64" s="113" t="s">
        <v>2709</v>
      </c>
      <c r="E64" s="168">
        <v>43888</v>
      </c>
      <c r="F64" s="168">
        <v>44196</v>
      </c>
      <c r="G64" s="151">
        <f t="shared" si="4"/>
        <v>10.266666666666667</v>
      </c>
      <c r="H64" s="114" t="s">
        <v>2710</v>
      </c>
      <c r="I64" s="113" t="s">
        <v>628</v>
      </c>
      <c r="J64" s="113" t="s">
        <v>645</v>
      </c>
      <c r="K64" s="68">
        <v>545819102</v>
      </c>
      <c r="L64" s="116" t="s">
        <v>1148</v>
      </c>
      <c r="M64" s="110">
        <v>1</v>
      </c>
      <c r="N64" s="116" t="s">
        <v>1151</v>
      </c>
      <c r="O64" s="116" t="s">
        <v>1148</v>
      </c>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2" t="s">
        <v>2714</v>
      </c>
      <c r="E114" s="136">
        <v>44169</v>
      </c>
      <c r="F114" s="136">
        <v>44773</v>
      </c>
      <c r="G114" s="151">
        <f>IF(AND(E114&lt;&gt;"",F114&lt;&gt;""),((F114-E114)/30),"")</f>
        <v>20.133333333333333</v>
      </c>
      <c r="H114" s="114" t="s">
        <v>2721</v>
      </c>
      <c r="I114" s="113" t="s">
        <v>628</v>
      </c>
      <c r="J114" s="113" t="s">
        <v>642</v>
      </c>
      <c r="K114" s="115">
        <v>2130796199</v>
      </c>
      <c r="L114" s="100">
        <f>+IF(AND(K114&gt;0,O114="Ejecución"),(K114/877802)*Tabla28[[#This Row],[% participación]],IF(AND(K114&gt;0,O114&lt;&gt;"Ejecución"),"-",""))</f>
        <v>2427.4223560666301</v>
      </c>
      <c r="M114" s="116" t="s">
        <v>1148</v>
      </c>
      <c r="N114" s="164">
        <v>1</v>
      </c>
      <c r="O114" s="153" t="s">
        <v>1150</v>
      </c>
      <c r="P114" s="78"/>
    </row>
    <row r="115" spans="1:16" s="6" customFormat="1" ht="24.75" customHeight="1" x14ac:dyDescent="0.25">
      <c r="A115" s="134">
        <v>2</v>
      </c>
      <c r="B115" s="152" t="s">
        <v>2664</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2664</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2664</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2664</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2664</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2664</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2664</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2664</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2664</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2664</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2664</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2664</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2664</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2664</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2664</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2664</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2664</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2664</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2664</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2664</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2664</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2664</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2664</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2664</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2664</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2664</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2664</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2664</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2664</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2664</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2664</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2664</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2664</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2664</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2664</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2664</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2664</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2664</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2664</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2664</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2664</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x14ac:dyDescent="0.25">
      <c r="A179" s="9"/>
      <c r="B179" s="184" t="s">
        <v>2668</v>
      </c>
      <c r="C179" s="184"/>
      <c r="D179" s="184"/>
      <c r="E179" s="162">
        <v>0.02</v>
      </c>
      <c r="F179" s="161">
        <v>0.05</v>
      </c>
      <c r="G179" s="156">
        <f>IF(F179&gt;0,SUM(E179+F179),"")</f>
        <v>7.0000000000000007E-2</v>
      </c>
      <c r="H179" s="5"/>
      <c r="I179" s="184" t="s">
        <v>2670</v>
      </c>
      <c r="J179" s="184"/>
      <c r="K179" s="184"/>
      <c r="L179" s="184"/>
      <c r="M179" s="163">
        <v>0.02</v>
      </c>
      <c r="O179" s="8"/>
      <c r="Q179" s="19"/>
      <c r="R179" s="150">
        <f>IF(M179&gt;0,SUM(L179+M179),"")</f>
        <v>0.02</v>
      </c>
      <c r="T179" s="19"/>
      <c r="U179" s="230" t="s">
        <v>1166</v>
      </c>
      <c r="V179" s="230"/>
      <c r="W179" s="230"/>
      <c r="X179" s="24">
        <v>0.02</v>
      </c>
      <c r="Y179" s="155"/>
      <c r="Z179" s="156" t="str">
        <f>IF(Y179&gt;0,SUM(E181+Y179),"")</f>
        <v/>
      </c>
      <c r="AA179" s="19"/>
      <c r="AB179" s="19"/>
    </row>
    <row r="180" spans="1:28" ht="23.25" hidden="1" x14ac:dyDescent="0.25">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x14ac:dyDescent="0.25">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7.0000000000000007E-2</v>
      </c>
      <c r="D185" s="91" t="s">
        <v>2628</v>
      </c>
      <c r="E185" s="94">
        <f>+(C185*SUM(K20:K35))</f>
        <v>82863077.500000015</v>
      </c>
      <c r="F185" s="92"/>
      <c r="G185" s="93"/>
      <c r="H185" s="88"/>
      <c r="I185" s="90" t="s">
        <v>2627</v>
      </c>
      <c r="J185" s="157">
        <f>+SUM(M179:M183)</f>
        <v>0.02</v>
      </c>
      <c r="K185" s="229" t="s">
        <v>2628</v>
      </c>
      <c r="L185" s="229"/>
      <c r="M185" s="94">
        <f>+J185*(SUM(K20:K35))</f>
        <v>23675165</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8" t="s">
        <v>2636</v>
      </c>
      <c r="C192" s="188"/>
      <c r="E192" s="5" t="s">
        <v>20</v>
      </c>
      <c r="H192" s="26" t="s">
        <v>24</v>
      </c>
      <c r="J192" s="5" t="s">
        <v>2637</v>
      </c>
      <c r="K192" s="5"/>
      <c r="M192" s="5"/>
      <c r="N192" s="5"/>
      <c r="O192" s="8"/>
      <c r="Q192" s="145"/>
      <c r="R192" s="146"/>
      <c r="S192" s="146"/>
      <c r="T192" s="145"/>
    </row>
    <row r="193" spans="1:18" x14ac:dyDescent="0.25">
      <c r="A193" s="9"/>
      <c r="C193" s="118" t="s">
        <v>2715</v>
      </c>
      <c r="D193" s="5"/>
      <c r="E193" s="117">
        <v>1534</v>
      </c>
      <c r="F193" s="5"/>
      <c r="G193" s="5"/>
      <c r="H193" s="117" t="s">
        <v>2716</v>
      </c>
      <c r="J193" s="5"/>
      <c r="K193" s="118" t="s">
        <v>2717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2718</v>
      </c>
      <c r="J211" s="27" t="s">
        <v>2622</v>
      </c>
      <c r="K211" s="139" t="s">
        <v>2718</v>
      </c>
      <c r="L211" s="21"/>
      <c r="M211" s="21"/>
      <c r="N211" s="21"/>
      <c r="O211" s="8"/>
    </row>
    <row r="212" spans="1:15" x14ac:dyDescent="0.25">
      <c r="A212" s="9"/>
      <c r="B212" s="27" t="s">
        <v>2619</v>
      </c>
      <c r="C212" s="117" t="s">
        <v>2716</v>
      </c>
      <c r="D212" s="21"/>
      <c r="G212" s="27" t="s">
        <v>2621</v>
      </c>
      <c r="H212" s="139" t="s">
        <v>2719</v>
      </c>
      <c r="J212" s="27" t="s">
        <v>2623</v>
      </c>
      <c r="K212" s="138"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FULTON</cp:lastModifiedBy>
  <cp:lastPrinted>2020-11-20T15:12:35Z</cp:lastPrinted>
  <dcterms:created xsi:type="dcterms:W3CDTF">2020-10-14T21:57:42Z</dcterms:created>
  <dcterms:modified xsi:type="dcterms:W3CDTF">2020-12-29T23:17:54Z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