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ULTON\Desktop\asinpro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61" i="12" l="1"/>
  <c r="M60" i="12"/>
  <c r="M59" i="12"/>
  <c r="M58" i="12"/>
  <c r="M57" i="12"/>
  <c r="M56" i="12"/>
  <c r="M55" i="12"/>
  <c r="M54" i="12"/>
  <c r="M53" i="12"/>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<sst xmlns="http://schemas.openxmlformats.org/spreadsheetml/2006/main" count="3203" uniqueCount="2722">
  <si>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</si>
  <si>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</si>
  <si>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</si>
  <si>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</si>
  <si>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</si>
  <si>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</si>
  <si>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</si>
  <si>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</si>
  <si>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</si>
  <si>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</si>
  <si>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</si>
  <si>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</si>
  <si>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</si>
  <si>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</si>
  <si>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</si>
  <si>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</si>
  <si>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</si>
  <si>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</si>
  <si>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</si>
  <si>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</si>
  <si>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</si>
  <si>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</si>
  <si>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</si>
  <si>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</si>
  <si>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</si>
  <si>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</si>
  <si>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</si>
  <si>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</si>
  <si>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</si>
  <si>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</si>
  <si>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</si>
  <si>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</si>
  <si>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</si>
  <si>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</si>
  <si>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</si>
  <si>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</si>
  <si>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</si>
  <si>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</si>
  <si>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</si>
  <si>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</si>
  <si>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</si>
  <si>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</si>
  <si>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</si>
  <si>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</si>
  <si>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</si>
  <si>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</si>
  <si>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</si>
  <si>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</si>
  <si>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</si>
  <si>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</si>
  <si>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</si>
  <si>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</si>
  <si>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</si>
  <si>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</si>
  <si>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</si>
  <si>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</si>
  <si>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</si>
  <si>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</si>
  <si>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</si>
  <si>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</si>
  <si>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</si>
  <si>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</si>
  <si>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</si>
  <si>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</si>
  <si>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</si>
  <si>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</si>
  <si>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</si>
  <si>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</si>
  <si>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</si>
  <si>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</si>
  <si>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</si>
  <si>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</si>
  <si>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</si>
  <si>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</si>
  <si>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</si>
  <si>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</si>
  <si>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</si>
  <si>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</si>
  <si>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</si>
  <si>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</si>
  <si>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</si>
  <si>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</si>
  <si>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</si>
  <si>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</si>
  <si>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</si>
  <si>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</si>
  <si>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</si>
  <si>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</si>
  <si>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</si>
  <si>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</si>
  <si>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</si>
  <si>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</si>
  <si>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</si>
  <si>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</si>
  <si>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</si>
  <si>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</si>
  <si>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</si>
  <si>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</si>
  <si>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</si>
  <si>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</si>
  <si>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</si>
  <si>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</si>
  <si>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</si>
  <si>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</si>
  <si>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</si>
  <si>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</si>
  <si>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</si>
  <si>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</si>
  <si>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</si>
  <si>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</si>
  <si>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</si>
  <si>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</si>
  <si>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</si>
  <si>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</si>
  <si>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</si>
  <si>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</si>
  <si>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</si>
  <si>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</si>
  <si>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</si>
  <si>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</si>
  <si>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</si>
  <si>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</si>
  <si>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</si>
  <si>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</si>
  <si>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</si>
  <si>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</si>
  <si>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</si>
  <si>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</si>
  <si>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</si>
  <si>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</si>
  <si>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</si>
  <si>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</si>
  <si>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</si>
  <si>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</si>
  <si>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</si>
  <si>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</si>
  <si>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</si>
  <si>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</si>
  <si>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</si>
  <si>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</si>
  <si>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</si>
  <si>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</si>
  <si>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</si>
  <si>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</si>
  <si>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</si>
  <si>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</si>
  <si>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</si>
  <si>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</si>
  <si>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</si>
  <si>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</si>
  <si>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</si>
  <si>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</si>
  <si>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</si>
  <si>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</si>
  <si>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</si>
  <si>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</si>
  <si>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</si>
  <si>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</si>
  <si>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</si>
  <si>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</si>
  <si>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</si>
  <si>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</si>
  <si>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</si>
  <si>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</si>
  <si>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</si>
  <si>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</si>
  <si>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</si>
  <si>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</si>
  <si>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</si>
  <si>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</si>
  <si>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</si>
  <si>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</si>
  <si>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</si>
  <si>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</si>
  <si>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</si>
  <si>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</si>
  <si>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</si>
  <si>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</si>
  <si>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</si>
  <si>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</si>
  <si>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</si>
  <si>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</si>
  <si>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</si>
  <si>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</si>
  <si>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</si>
  <si>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</si>
  <si>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</si>
  <si>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</si>
  <si>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</si>
  <si>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</si>
  <si>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</si>
  <si>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</si>
  <si>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</si>
  <si>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</si>
  <si>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</si>
  <si>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</si>
  <si>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</si>
  <si>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</si>
  <si>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</si>
  <si>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</si>
  <si>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</si>
  <si>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</si>
  <si>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</si>
  <si>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</si>
  <si>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</si>
  <si>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</si>
  <si>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</si>
  <si>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</si>
  <si>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</si>
  <si>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</si>
  <si>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</si>
  <si>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</si>
  <si>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</si>
  <si>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</si>
  <si>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</si>
  <si>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</si>
  <si>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</si>
  <si>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</si>
  <si>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</si>
  <si>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</si>
  <si>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</si>
  <si>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</si>
  <si>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</si>
  <si>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</si>
  <si>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</si>
  <si>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</si>
  <si>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</si>
  <si>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</si>
  <si>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</si>
  <si>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</si>
  <si>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</si>
  <si>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</si>
  <si>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</si>
  <si>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</si>
  <si>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</si>
  <si>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</si>
  <si>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</si>
  <si>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</si>
  <si>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</si>
  <si>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</si>
  <si>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</si>
  <si>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</si>
  <si>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</si>
  <si>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</si>
  <si>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</si>
  <si>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</si>
  <si>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</si>
  <si>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</si>
  <si>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</si>
  <si>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</si>
  <si>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</si>
  <si>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</si>
  <si>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</si>
  <si>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</si>
  <si>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</si>
  <si>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</si>
  <si>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</si>
  <si>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</si>
  <si>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</si>
  <si>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</si>
  <si>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</si>
  <si>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</si>
  <si>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</si>
  <si>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</si>
  <si>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</si>
  <si>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</si>
  <si>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</si>
  <si>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</si>
  <si>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</si>
  <si>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</si>
  <si>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</si>
  <si>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</si>
  <si>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</si>
  <si>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</si>
  <si>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</si>
  <si>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</si>
  <si>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</si>
  <si>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</si>
  <si>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</si>
  <si>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</si>
  <si>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</si>
  <si>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</si>
  <si>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</si>
  <si>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</si>
  <si>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</si>
  <si>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</si>
  <si>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</si>
  <si>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</si>
  <si>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</si>
  <si>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</si>
  <si>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</si>
  <si>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</si>
  <si>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</si>
  <si>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</si>
  <si>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</si>
  <si>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</si>
  <si>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</si>
  <si>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</si>
  <si>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</si>
  <si>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</si>
  <si>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</si>
  <si>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</si>
  <si>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</si>
  <si>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</si>
  <si>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</si>
  <si>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</si>
  <si>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</si>
  <si>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</si>
  <si>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</si>
  <si>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</si>
  <si>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</si>
  <si>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</si>
  <si>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</si>
  <si>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</si>
  <si>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</si>
  <si>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</si>
  <si>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</si>
  <si>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</si>
  <si>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</si>
  <si>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</si>
  <si>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</si>
  <si>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</si>
  <si>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</si>
  <si>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</si>
  <si>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</si>
  <si>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</si>
  <si>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</si>
  <si>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</si>
  <si>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</si>
  <si>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</si>
  <si>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</si>
  <si>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</si>
  <si>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</si>
  <si>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</si>
  <si>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</si>
  <si>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</si>
  <si>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</si>
  <si>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</si>
  <si>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</si>
  <si>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</si>
  <si>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</si>
  <si>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</si>
  <si>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</si>
  <si>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</si>
  <si>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</si>
  <si>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</si>
  <si>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</si>
  <si>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</si>
  <si>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</si>
  <si>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</si>
  <si>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</si>
  <si>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</si>
  <si>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</si>
  <si>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</si>
  <si>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</si>
  <si>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</si>
  <si>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</si>
  <si>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</si>
  <si>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</si>
  <si>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</si>
  <si>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</si>
  <si>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</si>
  <si>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</si>
  <si>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</si>
  <si>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</si>
  <si>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</si>
  <si>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</si>
  <si>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</si>
  <si>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</si>
  <si>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</si>
  <si>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</si>
  <si>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</si>
  <si>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</si>
  <si>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</si>
  <si>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</si>
  <si>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</si>
  <si>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</si>
  <si>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</si>
  <si>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</si>
  <si>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</si>
  <si>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</si>
  <si>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</si>
  <si>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</si>
  <si>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</si>
  <si>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</si>
  <si>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</si>
  <si>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</si>
  <si>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</si>
  <si>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</si>
  <si>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</si>
  <si>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</si>
  <si>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</si>
  <si>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</si>
  <si>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</si>
  <si>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</si>
  <si>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</si>
  <si>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</si>
  <si>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</si>
  <si>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</si>
  <si>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</si>
  <si>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</si>
  <si>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</si>
  <si>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</si>
  <si>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</si>
  <si>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</si>
  <si>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</si>
  <si>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</si>
  <si>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</si>
  <si>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</si>
  <si>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</si>
  <si>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</si>
  <si>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</si>
  <si>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</si>
  <si>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</si>
  <si>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</si>
  <si>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</si>
  <si>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</si>
  <si>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</si>
  <si>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</si>
  <si>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</si>
  <si>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</si>
  <si>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</si>
  <si>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</si>
  <si>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</si>
  <si>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</si>
  <si>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</si>
  <si>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</si>
  <si>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</si>
  <si>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</si>
  <si>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</si>
  <si>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</si>
  <si>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</si>
  <si>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</si>
  <si>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</si>
  <si>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</si>
  <si>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</si>
  <si>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</si>
  <si>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</si>
  <si>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</si>
  <si>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</si>
  <si>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</si>
  <si>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</si>
  <si>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</si>
  <si>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</si>
  <si>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</si>
  <si>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</si>
  <si>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</si>
  <si>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</si>
  <si>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</si>
  <si>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</si>
  <si>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</si>
  <si>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</si>
  <si>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</si>
  <si>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</si>
  <si>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</si>
  <si>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</si>
  <si>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</si>
  <si>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</si>
  <si>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</si>
  <si>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</si>
  <si>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</si>
  <si>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</si>
  <si>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</si>
  <si>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</si>
  <si>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</si>
  <si>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</si>
  <si>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</si>
  <si>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</si>
  <si>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</si>
  <si>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</si>
  <si>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</si>
  <si>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</si>
  <si>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</si>
  <si>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</si>
  <si>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</si>
  <si>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</si>
  <si>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</si>
  <si>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</si>
  <si>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</si>
  <si>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</si>
  <si>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</si>
  <si>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</si>
  <si>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</si>
  <si>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</si>
  <si>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</si>
  <si>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</si>
  <si>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</si>
  <si>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</si>
  <si>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</si>
  <si>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</si>
  <si>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</si>
  <si>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</si>
  <si>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</si>
  <si>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</si>
  <si>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</si>
  <si>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</si>
  <si>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</si>
  <si>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</si>
  <si>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</si>
  <si>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</si>
  <si>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</si>
  <si>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</si>
  <si>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</si>
  <si>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</si>
  <si>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</si>
  <si>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</si>
  <si>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</si>
  <si>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</si>
  <si>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</si>
  <si>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</si>
  <si>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</si>
  <si>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</si>
  <si>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</si>
  <si>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</si>
  <si>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</si>
  <si>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</si>
  <si>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</si>
  <si>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</si>
  <si>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</si>
  <si>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</si>
  <si>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</si>
  <si>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</si>
  <si>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</si>
  <si>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</si>
  <si>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</si>
  <si>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</si>
  <si>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</si>
  <si>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</si>
  <si>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</si>
  <si>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</si>
  <si>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</si>
  <si>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</si>
  <si>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</si>
  <si>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</si>
  <si>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</si>
  <si>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</si>
  <si>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</si>
  <si>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</si>
  <si>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</si>
  <si>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</si>
  <si>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</si>
  <si>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</si>
  <si>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</si>
  <si>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</si>
  <si>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</si>
  <si>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</si>
  <si>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</si>
  <si>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</si>
  <si>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</si>
  <si>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</si>
  <si>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</si>
  <si>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</si>
  <si>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</si>
  <si>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</si>
  <si>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</si>
  <si>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</si>
  <si>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</si>
  <si>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</si>
  <si>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</si>
  <si>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</si>
  <si>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</si>
  <si>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</si>
  <si>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</si>
  <si>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</si>
  <si>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</si>
  <si>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</si>
  <si>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</si>
  <si>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</si>
  <si>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</si>
  <si>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</si>
  <si>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</si>
  <si>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</si>
  <si>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</si>
  <si>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</si>
  <si>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</si>
  <si>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</si>
  <si>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</si>
  <si>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</si>
  <si>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</si>
  <si>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</si>
  <si>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</si>
  <si>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</si>
  <si>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</si>
  <si>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</si>
  <si>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</si>
  <si>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</si>
  <si>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</si>
  <si>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</si>
  <si>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</si>
  <si>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</si>
  <si>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</si>
  <si>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</si>
  <si>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</si>
  <si>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</si>
  <si>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</si>
  <si>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</si>
  <si>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</si>
  <si>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</si>
  <si>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</si>
  <si>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</si>
  <si>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</si>
  <si>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</si>
  <si>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</si>
  <si>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</si>
  <si>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</si>
  <si>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</si>
  <si>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</si>
  <si>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</si>
  <si>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</si>
  <si>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</si>
  <si>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</si>
  <si>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</si>
  <si>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</si>
  <si>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</si>
  <si>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</si>
  <si>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</si>
  <si>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</si>
  <si>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</si>
  <si>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</si>
  <si>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</si>
  <si>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</si>
  <si>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</si>
  <si>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</si>
  <si>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</si>
  <si>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</si>
  <si>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</si>
  <si>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</si>
  <si>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</si>
  <si>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</si>
  <si>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</si>
  <si>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</si>
  <si>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</si>
  <si>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</si>
  <si>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</si>
  <si>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</si>
  <si>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</si>
  <si>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</si>
  <si>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</si>
  <si>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</si>
  <si>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</si>
  <si>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</si>
  <si>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</si>
  <si>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</si>
  <si>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</si>
  <si>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</si>
  <si>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</si>
  <si>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</si>
  <si>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</si>
  <si>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</si>
  <si>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</si>
  <si>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</si>
  <si>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</si>
  <si>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</si>
  <si>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</si>
  <si>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</si>
  <si>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</si>
  <si>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</si>
  <si>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</si>
  <si>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</si>
  <si>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</si>
  <si>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</si>
  <si>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</si>
  <si>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</si>
  <si>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</si>
  <si>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</si>
  <si>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</si>
  <si>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</si>
  <si>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</si>
  <si>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</si>
  <si>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</si>
  <si>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</si>
  <si>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</si>
  <si>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</si>
  <si>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</si>
  <si>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</si>
  <si>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</si>
  <si>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</si>
  <si>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</si>
  <si>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</si>
  <si>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</si>
  <si>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</si>
  <si>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</si>
  <si>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</si>
  <si>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</si>
  <si>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</si>
  <si>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</si>
  <si>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</si>
  <si>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</si>
  <si>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</si>
  <si>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</si>
  <si>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</si>
  <si>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</si>
  <si>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</si>
  <si>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</si>
  <si>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</si>
  <si>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</si>
  <si>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</si>
  <si>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</si>
  <si>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</si>
  <si>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</si>
  <si>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</si>
  <si>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</si>
  <si>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</si>
  <si>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</si>
  <si>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</si>
  <si>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</si>
  <si>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</si>
  <si>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</si>
  <si>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</si>
  <si>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</si>
  <si>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</si>
  <si>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</si>
  <si>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</si>
  <si>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</si>
  <si>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</si>
  <si>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</si>
  <si>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</si>
  <si>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</si>
  <si>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</si>
  <si>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</si>
  <si>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</si>
  <si>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</si>
  <si>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</si>
  <si>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</si>
  <si>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</si>
  <si>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</si>
  <si>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</si>
  <si>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</si>
  <si>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</si>
  <si>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</si>
  <si>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</si>
  <si>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</si>
  <si>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</si>
  <si>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</si>
  <si>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</si>
  <si>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</si>
  <si>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</si>
  <si>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</si>
  <si>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</si>
  <si>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</si>
  <si>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</si>
  <si>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</si>
  <si>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</si>
  <si>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</si>
  <si>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</si>
  <si>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</si>
  <si>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</si>
  <si>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</si>
  <si>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</si>
  <si>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</si>
  <si>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</si>
  <si>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</si>
  <si>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</si>
  <si>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</si>
  <si>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</si>
  <si>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</si>
  <si>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</si>
  <si>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</si>
  <si>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</si>
  <si>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</si>
  <si>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</si>
  <si>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</si>
  <si>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</si>
  <si>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</si>
  <si>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</si>
  <si>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</si>
  <si>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</si>
  <si>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</si>
  <si>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</si>
  <si>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</si>
  <si>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</si>
  <si>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</si>
  <si>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</si>
  <si>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</si>
  <si>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</si>
  <si>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</si>
  <si>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</si>
  <si>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</si>
  <si>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</si>
  <si>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</si>
  <si>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</si>
  <si>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</si>
  <si>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</si>
  <si>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</si>
  <si>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</si>
  <si>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</si>
  <si>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</si>
  <si>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</si>
  <si>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</si>
  <si>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</si>
  <si>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</si>
  <si>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</si>
  <si>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</si>
  <si>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</si>
  <si>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</si>
  <si>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</si>
  <si>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</si>
  <si>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</si>
  <si>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</si>
  <si>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</si>
  <si>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</si>
  <si>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</si>
  <si>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</si>
  <si>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</si>
  <si>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</si>
  <si>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</si>
  <si>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</si>
  <si>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</si>
  <si>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</si>
  <si>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</si>
  <si>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</si>
  <si>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</si>
  <si>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</si>
  <si>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</si>
  <si>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</si>
  <si>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</si>
  <si>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</si>
  <si>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</si>
  <si>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</si>
  <si>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</si>
  <si>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</si>
  <si>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</si>
  <si>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</si>
  <si>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</si>
  <si>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</si>
  <si>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</si>
  <si>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</si>
  <si>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</si>
  <si>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</si>
  <si>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</si>
  <si>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</si>
  <si>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</si>
  <si>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</si>
  <si>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</si>
  <si>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</si>
  <si>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</si>
  <si>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</si>
  <si>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</si>
  <si>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</si>
  <si>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</si>
  <si>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</si>
  <si>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</si>
  <si>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</si>
  <si>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</si>
  <si>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</si>
  <si>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</si>
  <si>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</si>
  <si>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</si>
  <si>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</si>
  <si>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</si>
  <si>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</si>
  <si>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</si>
  <si>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</si>
  <si>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</si>
  <si>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</si>
  <si>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</si>
  <si>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</si>
  <si>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</si>
  <si>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</si>
  <si>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</si>
  <si>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</si>
  <si>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</si>
  <si>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</si>
  <si>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</si>
  <si>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</si>
  <si>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</si>
  <si>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</si>
  <si>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</si>
  <si>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</si>
  <si>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</si>
  <si>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</si>
  <si>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</si>
  <si>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</si>
  <si>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</si>
  <si>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</si>
  <si>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</si>
  <si>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</si>
  <si>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</si>
  <si>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</si>
  <si>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</si>
  <si>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</si>
  <si>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</si>
  <si>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</si>
  <si>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</si>
  <si>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</si>
  <si>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</si>
  <si>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</si>
  <si>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</si>
  <si>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</si>
  <si>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</si>
  <si>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</si>
  <si>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</si>
  <si>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</si>
  <si>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</si>
  <si>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</si>
  <si>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</si>
  <si>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</si>
  <si>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</si>
  <si>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</si>
  <si>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</si>
  <si>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</si>
  <si>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</si>
  <si>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</si>
  <si>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</si>
  <si>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</si>
  <si>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</si>
  <si>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</si>
  <si>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</si>
  <si>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</si>
  <si>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</si>
  <si>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</si>
  <si>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</si>
  <si>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</si>
  <si>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</si>
  <si>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</si>
  <si>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</si>
  <si>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</si>
  <si>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</si>
  <si>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</si>
  <si>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</si>
  <si>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</si>
  <si>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</si>
  <si>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</si>
  <si>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</si>
  <si>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</si>
  <si>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</si>
  <si>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</si>
  <si>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</si>
  <si>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</si>
  <si>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</si>
  <si>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</si>
  <si>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</si>
  <si>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</si>
  <si>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</si>
  <si>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</si>
  <si>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</si>
  <si>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</si>
  <si>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</si>
  <si>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</si>
  <si>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</si>
  <si>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</si>
  <si>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</si>
  <si>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</si>
  <si>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</si>
  <si>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</si>
  <si>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</si>
  <si>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</si>
  <si>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</si>
  <si>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</si>
  <si>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</si>
  <si>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</si>
  <si>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</si>
  <si>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</si>
  <si>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</si>
  <si>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</si>
  <si>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</si>
  <si>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</si>
  <si>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</si>
  <si>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</si>
  <si>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</si>
  <si>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</si>
  <si>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</si>
  <si>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</si>
  <si>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</si>
  <si>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</si>
  <si>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</si>
  <si>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</si>
  <si>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</si>
  <si>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</si>
  <si>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</si>
  <si>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</si>
  <si>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</si>
  <si>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</si>
  <si>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</si>
  <si>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</si>
  <si>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</si>
  <si>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</si>
  <si>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</si>
  <si>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</si>
  <si>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</si>
  <si>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</si>
  <si>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</si>
  <si>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</si>
  <si>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</si>
  <si>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</si>
  <si>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</si>
  <si>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</si>
  <si>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</si>
  <si>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</si>
  <si>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</si>
  <si>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</si>
  <si>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</si>
  <si>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</si>
  <si>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</si>
  <si>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</si>
  <si>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</si>
  <si>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</si>
  <si>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</si>
  <si>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</si>
  <si>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</si>
  <si>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</si>
  <si>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</si>
  <si>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</si>
  <si>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</si>
  <si>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</si>
  <si>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</si>
  <si>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</si>
  <si>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</si>
  <si>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</si>
  <si>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</si>
  <si>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</si>
  <si>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</si>
  <si>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</si>
  <si>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</si>
  <si>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</si>
  <si>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</si>
  <si>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</si>
  <si>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</si>
  <si>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</si>
  <si>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</si>
  <si>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</si>
  <si>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</si>
  <si>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</si>
  <si>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</si>
  <si>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</si>
  <si>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</si>
  <si>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</si>
  <si>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</si>
  <si>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</si>
  <si>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</si>
  <si>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</si>
  <si>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</si>
  <si>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</si>
  <si>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</si>
  <si>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</si>
  <si>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</si>
  <si>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</si>
  <si>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</si>
  <si>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</si>
  <si>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</si>
  <si>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</si>
  <si>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</si>
  <si>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</si>
  <si>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</si>
  <si>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</si>
  <si>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</si>
  <si>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</si>
  <si>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</si>
  <si>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</si>
  <si>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</si>
  <si>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</si>
  <si>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</si>
  <si>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</si>
  <si>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</si>
  <si>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</si>
  <si>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</si>
  <si>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</si>
  <si>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</si>
  <si>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</si>
  <si>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</si>
  <si>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</si>
  <si>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</si>
  <si>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</si>
  <si>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</si>
  <si>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</si>
  <si>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</si>
  <si>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</si>
  <si>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</si>
  <si>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</si>
  <si>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</si>
  <si>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</si>
  <si>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</si>
  <si>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</si>
  <si>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</si>
  <si>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</si>
  <si>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</si>
  <si>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</si>
  <si>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</si>
  <si>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</si>
  <si>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</si>
  <si>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</si>
  <si>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</si>
  <si>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</si>
  <si>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</si>
  <si>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</si>
  <si>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</si>
  <si>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</si>
  <si>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</si>
  <si>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</si>
  <si>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</si>
  <si>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</si>
  <si>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</si>
  <si>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</si>
  <si>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</si>
  <si>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</si>
  <si>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</si>
  <si>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</si>
  <si>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</si>
  <si>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</si>
  <si>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</si>
  <si>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</si>
  <si>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</si>
  <si>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</si>
  <si>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</si>
  <si>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</si>
  <si>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</si>
  <si>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</si>
  <si>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</si>
  <si>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</si>
  <si>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</si>
  <si>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</si>
  <si>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</si>
  <si>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</si>
  <si>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</si>
  <si>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</si>
  <si>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</si>
  <si>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</si>
  <si>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</si>
  <si>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</si>
  <si>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</si>
  <si>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</si>
  <si>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</si>
  <si>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</si>
  <si>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</si>
  <si>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</si>
  <si>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</si>
  <si>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</si>
  <si>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</si>
  <si>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</si>
  <si>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</si>
  <si>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</si>
  <si>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</si>
  <si>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</si>
  <si>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</si>
  <si>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</si>
  <si>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</si>
  <si>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</si>
  <si>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</si>
  <si>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</si>
  <si>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</si>
  <si>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</si>
  <si>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</si>
  <si>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</si>
  <si>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</si>
  <si>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</si>
  <si>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</si>
  <si>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</si>
  <si>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</si>
  <si>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</si>
  <si>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</si>
  <si>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</si>
  <si>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</si>
  <si>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</si>
  <si>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</si>
  <si>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</si>
  <si>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</si>
  <si>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</si>
  <si>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</si>
  <si>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</si>
  <si>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</si>
  <si>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</si>
  <si>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</si>
  <si>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</si>
  <si>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</si>
  <si>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</si>
  <si>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</si>
  <si>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</si>
  <si>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</si>
  <si>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</si>
  <si>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</si>
  <si>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</si>
  <si>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</si>
  <si>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</si>
  <si>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</si>
  <si>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</si>
  <si>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</si>
  <si>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</si>
  <si>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</si>
  <si>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</si>
  <si>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</si>
  <si>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</si>
  <si>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</si>
  <si>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</si>
  <si>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</si>
  <si>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</si>
  <si>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</si>
  <si>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</si>
  <si>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</si>
  <si>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</si>
  <si>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</si>
  <si>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</si>
  <si>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</si>
  <si>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</si>
  <si>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</si>
  <si>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</si>
  <si>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</si>
  <si>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</si>
  <si>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</si>
  <si>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</si>
  <si>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</si>
  <si>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</si>
  <si>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</si>
  <si>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</si>
  <si>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</si>
  <si>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</si>
  <si>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</si>
  <si>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</si>
  <si>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</si>
  <si>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</si>
  <si>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</si>
  <si>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</si>
  <si>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</si>
  <si>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</si>
  <si>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</si>
  <si>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</si>
  <si>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</si>
  <si>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</si>
  <si>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</si>
  <si>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</si>
  <si>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</si>
  <si>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</si>
  <si>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</si>
  <si>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</si>
  <si>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</si>
  <si>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</si>
  <si>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</si>
  <si>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</si>
  <si>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</si>
  <si>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</si>
  <si>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</si>
  <si>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</si>
  <si>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</si>
  <si>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</si>
  <si>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</si>
  <si>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</si>
  <si>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</si>
  <si>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</si>
  <si>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</si>
  <si>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</si>
  <si>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</si>
  <si>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</si>
  <si>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</si>
  <si>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</si>
  <si>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</si>
  <si>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</si>
  <si>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</si>
  <si>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</si>
  <si>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</si>
  <si>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</si>
  <si>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</si>
  <si>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</si>
  <si>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</si>
  <si>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</si>
  <si>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</si>
  <si>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</si>
  <si>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</si>
  <si>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</si>
  <si>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</si>
  <si>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</si>
  <si>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</si>
  <si>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</si>
  <si>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</si>
  <si>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</si>
  <si>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</si>
  <si>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</si>
  <si>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</si>
  <si>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</si>
  <si>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</si>
  <si>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</si>
  <si>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</si>
  <si>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</si>
  <si>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</si>
  <si>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</si>
  <si>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</si>
  <si>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</si>
  <si>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</si>
  <si>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</si>
  <si>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</si>
  <si>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</si>
  <si>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</si>
  <si>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</si>
  <si>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</si>
  <si>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</si>
  <si>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</si>
  <si>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</si>
  <si>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</si>
  <si>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</si>
  <si>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</si>
  <si>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</si>
  <si>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</si>
  <si>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</si>
  <si>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</si>
  <si>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</si>
  <si>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</si>
  <si>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</si>
  <si>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</si>
  <si>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</si>
  <si>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</si>
  <si>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</si>
  <si>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</si>
  <si>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</si>
  <si>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</si>
  <si>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</si>
  <si>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</si>
  <si>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</si>
  <si>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</si>
  <si>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</si>
  <si>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</si>
  <si>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</si>
  <si>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</si>
  <si>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</si>
  <si>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</si>
  <si>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</si>
  <si>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</si>
  <si>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</si>
  <si>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</si>
  <si>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</si>
  <si>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</si>
  <si>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</si>
  <si>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</si>
  <si>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</si>
  <si>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</si>
  <si>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</si>
  <si>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</si>
  <si>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</si>
  <si>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</si>
  <si>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</si>
  <si>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</si>
  <si>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</si>
  <si>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</si>
  <si>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</si>
  <si>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</si>
  <si>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</si>
  <si>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</si>
  <si>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</si>
  <si>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</si>
  <si>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</si>
  <si>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</si>
  <si>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</si>
  <si>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</si>
  <si>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</si>
  <si>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</si>
  <si>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</si>
  <si>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</si>
  <si>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</si>
  <si>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</si>
  <si>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</si>
  <si>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</si>
  <si>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</si>
  <si>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</si>
  <si>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</si>
  <si>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</si>
  <si>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</si>
  <si>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</si>
  <si>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</si>
  <si>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</si>
  <si>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</si>
  <si>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</si>
  <si>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</si>
  <si>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</si>
  <si>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</si>
  <si>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</si>
  <si>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</si>
  <si>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</si>
  <si>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</si>
  <si>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</si>
  <si>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</si>
  <si>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</si>
  <si>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</si>
  <si>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</si>
  <si>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</si>
  <si>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</si>
  <si>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</si>
  <si>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</si>
  <si>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</si>
  <si>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</si>
  <si>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</si>
  <si>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</si>
  <si>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</si>
  <si>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</si>
  <si>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</si>
  <si>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</si>
  <si>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</si>
  <si>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</si>
  <si>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</si>
  <si>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</si>
  <si>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</si>
  <si>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</si>
  <si>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</si>
  <si>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</si>
  <si>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</si>
  <si>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</si>
  <si>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</si>
  <si>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</si>
  <si>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</si>
  <si>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</si>
  <si>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</si>
  <si>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</si>
  <si>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</si>
  <si>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</si>
  <si>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</si>
  <si>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</si>
  <si>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</si>
  <si>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</si>
  <si>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</si>
  <si>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</si>
  <si>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</si>
  <si>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</si>
  <si>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</si>
  <si>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</si>
  <si>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</si>
  <si>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</si>
  <si>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</si>
  <si>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</si>
  <si>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</si>
  <si>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</si>
  <si>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</si>
  <si>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</si>
  <si>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</si>
  <si>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</si>
  <si>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</si>
  <si>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</si>
  <si>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</si>
  <si>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</si>
  <si>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</si>
  <si>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</si>
  <si>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</si>
  <si>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</si>
  <si>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</si>
  <si>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</si>
  <si>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</si>
  <si>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</si>
  <si>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</si>
  <si>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</si>
  <si>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</si>
  <si>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</si>
  <si>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</si>
  <si>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</si>
  <si>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</si>
  <si>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</si>
  <si>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</si>
  <si>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</si>
  <si>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</si>
  <si>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</si>
  <si>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</si>
  <si>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</si>
  <si>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</si>
  <si>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</si>
  <si>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</si>
  <si>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</si>
  <si>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</si>
  <si>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</si>
  <si>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</si>
  <si>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</si>
  <si>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</si>
  <si>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</si>
  <si>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</si>
  <si>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</si>
  <si>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</si>
  <si>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</si>
  <si>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</si>
  <si>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</si>
  <si>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</si>
  <si>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</si>
  <si>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</si>
  <si>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</si>
  <si>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</si>
  <si>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</si>
  <si>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</si>
  <si>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</si>
  <si>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</si>
  <si>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</si>
  <si>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</si>
  <si>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</si>
  <si>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</si>
  <si>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</si>
  <si>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</si>
  <si>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</si>
  <si>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</si>
  <si>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</si>
  <si>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</si>
  <si>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</si>
  <si>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</si>
  <si>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</si>
  <si>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</si>
  <si>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</si>
  <si>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</si>
  <si>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</si>
  <si>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</si>
  <si>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</si>
  <si>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</si>
  <si>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</si>
  <si>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</si>
  <si>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</si>
  <si>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</si>
  <si>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</si>
  <si>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</si>
  <si>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</si>
  <si>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</si>
  <si>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</si>
  <si>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</si>
  <si>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</si>
  <si>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</si>
  <si>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</si>
  <si>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</si>
  <si>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</si>
  <si>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</si>
  <si>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</si>
  <si>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</si>
  <si>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</si>
  <si>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</si>
  <si>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</si>
  <si>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</si>
  <si>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</si>
  <si>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</si>
  <si>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</si>
  <si>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</si>
  <si>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</si>
  <si>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</si>
  <si>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</si>
  <si>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</si>
  <si>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</si>
  <si>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</si>
  <si>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</si>
  <si>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</si>
  <si>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</si>
  <si>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</si>
  <si>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</si>
  <si>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</si>
  <si>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</si>
  <si>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</si>
  <si>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</si>
  <si>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</si>
  <si>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</si>
  <si>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</si>
  <si>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</si>
  <si>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</si>
  <si>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</si>
  <si>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</si>
  <si>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</si>
  <si>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</si>
  <si>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</si>
  <si>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</si>
  <si>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</si>
  <si>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</si>
  <si>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</si>
  <si>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</si>
  <si>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</si>
  <si>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</si>
  <si>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</si>
  <si>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</si>
  <si>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</si>
  <si>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</si>
  <si>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</si>
  <si>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</si>
  <si>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</si>
  <si>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</si>
  <si>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</si>
  <si>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</si>
  <si>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</si>
  <si>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</si>
  <si>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</si>
  <si>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</si>
  <si>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</si>
  <si>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</si>
  <si>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</si>
  <si>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</si>
  <si>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</si>
  <si>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</si>
  <si>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</si>
  <si>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</si>
  <si>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</si>
  <si>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</si>
  <si>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</si>
  <si>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</si>
  <si>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</si>
  <si>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</si>
  <si>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</si>
  <si>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</si>
  <si>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</si>
  <si>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</si>
  <si>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</si>
  <si>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</si>
  <si>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</si>
  <si>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</si>
  <si>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</si>
  <si>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</si>
  <si>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</si>
  <si>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</si>
  <si>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</si>
  <si>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</si>
  <si>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</si>
  <si>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</si>
  <si>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</si>
  <si>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</si>
  <si>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</si>
  <si>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</si>
  <si>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</si>
  <si>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</si>
  <si>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</si>
  <si>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</si>
  <si>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</si>
  <si>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</si>
  <si>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</si>
  <si>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</si>
  <si>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</si>
  <si>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</si>
  <si>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</si>
  <si>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</si>
  <si>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</si>
  <si>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</si>
  <si>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</si>
  <si>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</si>
  <si>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</si>
  <si>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</si>
  <si>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</si>
  <si>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</si>
  <si>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</si>
  <si>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</si>
  <si>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</si>
  <si>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</si>
  <si>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</si>
  <si>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</si>
  <si>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</si>
  <si>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</si>
  <si>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</si>
  <si>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</si>
  <si>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</si>
  <si>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</si>
  <si>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</si>
  <si>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</si>
  <si>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</si>
  <si>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</si>
  <si>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</si>
  <si>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</si>
  <si>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</si>
  <si>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</si>
  <si>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</si>
  <si>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</si>
  <si>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</si>
  <si>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</si>
  <si>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</si>
  <si>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</si>
  <si>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</si>
  <si>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</si>
  <si>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</si>
  <si>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</si>
  <si>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</si>
  <si>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</si>
  <si>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</si>
  <si>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</si>
  <si>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</si>
  <si>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</si>
  <si>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</si>
  <si>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</si>
  <si>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</si>
  <si>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</si>
  <si>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</si>
  <si>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</si>
  <si>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</si>
  <si>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</si>
  <si>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</si>
  <si>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</si>
  <si>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</si>
  <si>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</si>
  <si>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</si>
  <si>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</si>
  <si>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</si>
  <si>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</si>
  <si>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</si>
  <si>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</si>
  <si>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</si>
  <si>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</si>
  <si>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</si>
  <si>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</si>
  <si>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</si>
  <si>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</si>
  <si>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</si>
  <si>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</si>
  <si>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</si>
  <si>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</si>
  <si>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</si>
  <si>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</si>
  <si>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</si>
  <si>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</si>
  <si>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</si>
  <si>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</si>
  <si>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</si>
  <si>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</si>
  <si>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</si>
  <si>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</si>
  <si>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</si>
  <si>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</si>
  <si>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</si>
  <si>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</si>
  <si>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</si>
  <si>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</si>
  <si>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</si>
  <si>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</si>
  <si>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</si>
  <si>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</si>
  <si>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</si>
  <si>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</si>
  <si>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</si>
  <si>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</si>
  <si>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</si>
  <si>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</si>
  <si>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</si>
  <si>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</si>
  <si>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</si>
  <si>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</si>
  <si>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</si>
  <si>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</si>
  <si>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</si>
  <si>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</si>
  <si>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</si>
  <si>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</si>
  <si>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</si>
  <si>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</si>
  <si>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</si>
  <si>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</si>
  <si>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</si>
  <si>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</si>
  <si>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</si>
  <si>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</si>
  <si>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</si>
  <si>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</si>
  <si>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</si>
  <si>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</si>
  <si>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</si>
  <si>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</si>
  <si>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</si>
  <si>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</si>
  <si>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</si>
  <si>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</si>
  <si>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</si>
  <si>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</si>
  <si>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</si>
  <si>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</si>
  <si>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</si>
  <si>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</si>
  <si>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</si>
  <si>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</si>
  <si>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</si>
  <si>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</si>
  <si>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</si>
  <si>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</si>
  <si>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</si>
  <si>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</si>
  <si>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</si>
  <si>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</si>
  <si>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</si>
  <si>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</si>
  <si>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</si>
  <si>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</si>
  <si>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</si>
  <si>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</si>
  <si>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</si>
  <si>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</si>
  <si>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</si>
  <si>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</si>
  <si>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</si>
  <si>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</si>
  <si>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</si>
  <si>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</si>
  <si>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</si>
  <si>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</si>
  <si>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</si>
  <si>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</si>
  <si>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</si>
  <si>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</si>
  <si>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</si>
  <si>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</si>
  <si>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</si>
  <si>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</si>
  <si>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</si>
  <si>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</si>
  <si>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</si>
  <si>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</si>
  <si>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</si>
  <si>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</si>
  <si>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</si>
  <si>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</si>
  <si>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</si>
  <si>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</si>
  <si>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</si>
  <si>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</si>
  <si>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</si>
  <si>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</si>
  <si>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</si>
  <si>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</si>
  <si>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</si>
  <si>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</si>
  <si>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</si>
  <si>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</si>
  <si>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</si>
  <si>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</si>
  <si>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</si>
  <si>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</si>
  <si>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</si>
  <si>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</si>
  <si>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</si>
  <si>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</si>
  <si>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</si>
  <si>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</si>
  <si>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</si>
  <si>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</si>
  <si>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</si>
  <si>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</si>
  <si>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</si>
  <si>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</si>
  <si>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</si>
  <si>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</si>
  <si>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</si>
  <si>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</si>
  <si>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</si>
  <si>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</si>
  <si>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</si>
  <si>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</si>
  <si>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</si>
  <si>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</si>
  <si>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</si>
  <si>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</si>
  <si>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</si>
  <si>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</si>
  <si>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</si>
  <si>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</si>
  <si>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</si>
  <si>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</si>
  <si>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</si>
  <si>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</si>
  <si>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</si>
  <si>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</si>
  <si>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</si>
  <si>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</si>
  <si>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</si>
  <si>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</si>
  <si>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</si>
  <si>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</si>
  <si>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</si>
  <si>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</si>
  <si>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</si>
  <si>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</si>
  <si>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</si>
  <si>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</si>
  <si>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</si>
  <si>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</si>
  <si>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</si>
  <si>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</si>
  <si>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</si>
  <si>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</si>
  <si>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</si>
  <si>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</si>
  <si>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</si>
  <si>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</si>
  <si>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</si>
  <si>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</si>
  <si>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</si>
  <si>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</si>
  <si>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</si>
  <si>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</si>
  <si>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</si>
  <si>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</si>
  <si>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</si>
  <si>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</si>
  <si>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</si>
  <si>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</si>
  <si>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</si>
  <si>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</si>
  <si>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</si>
  <si>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</si>
  <si>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</si>
  <si>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</si>
  <si>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</si>
  <si>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</si>
  <si>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</si>
  <si>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</si>
  <si>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</si>
  <si>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</si>
  <si>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</si>
  <si>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</si>
  <si>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</si>
  <si>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</si>
  <si>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</si>
  <si>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</si>
  <si>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</si>
  <si>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</si>
  <si>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</si>
  <si>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</si>
  <si>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</si>
  <si>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</si>
  <si>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</si>
  <si>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</si>
  <si>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</si>
  <si>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</si>
  <si>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</si>
  <si>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</si>
  <si>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</si>
  <si>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</si>
  <si>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</si>
  <si>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</si>
  <si>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</si>
  <si>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</si>
  <si>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</si>
  <si>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</si>
  <si>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</si>
  <si>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</si>
  <si>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</si>
  <si>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</si>
  <si>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</si>
  <si>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</si>
  <si>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</si>
  <si>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</si>
  <si>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</si>
  <si>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</si>
  <si>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</si>
  <si>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</si>
  <si>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</si>
  <si>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</si>
  <si>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</si>
  <si>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</si>
  <si>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</si>
  <si>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</si>
  <si>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</si>
  <si>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</si>
  <si>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</si>
  <si>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</si>
  <si>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</si>
  <si>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</si>
  <si>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</si>
  <si>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</si>
  <si>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</si>
  <si>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</si>
  <si>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</si>
  <si>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</si>
  <si>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</si>
  <si>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</si>
  <si>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</si>
  <si>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</si>
  <si>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</si>
  <si>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</si>
  <si>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</si>
  <si>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</si>
  <si>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</si>
  <si>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</si>
  <si>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</si>
  <si>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</si>
  <si>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</si>
  <si>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</si>
  <si>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</si>
  <si>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</si>
  <si>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</si>
  <si>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</si>
  <si>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</si>
  <si>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</si>
  <si>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</si>
  <si>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</si>
  <si>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</si>
  <si>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</si>
  <si>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</si>
  <si>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</si>
  <si>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</si>
  <si>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</si>
  <si>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</si>
  <si>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</si>
  <si>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</si>
  <si>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</si>
  <si>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</si>
  <si>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</si>
  <si>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</si>
  <si>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</si>
  <si>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</si>
  <si>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</si>
  <si>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</si>
  <si>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</si>
  <si>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</si>
  <si>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</si>
  <si>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</si>
  <si>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</si>
  <si>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</si>
  <si>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</si>
  <si>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</si>
  <si>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</si>
  <si>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</si>
  <si>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</si>
  <si>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</si>
  <si>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</si>
  <si>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</si>
  <si>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</si>
  <si>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</si>
  <si>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</si>
  <si>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</si>
  <si>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</si>
  <si>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</si>
  <si>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</si>
  <si>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</si>
  <si>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</si>
  <si>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</si>
  <si>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</si>
  <si>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</si>
  <si>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</si>
  <si>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</si>
  <si>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</si>
  <si>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</si>
  <si>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</si>
  <si>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</si>
  <si>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</si>
  <si>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</si>
  <si>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</si>
  <si>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</si>
  <si>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</si>
  <si>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</si>
  <si>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</si>
  <si>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</si>
  <si>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</si>
  <si>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</si>
  <si>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</si>
  <si>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</si>
  <si>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</si>
  <si>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</si>
  <si>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</si>
  <si>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</si>
  <si>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</si>
  <si>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</si>
  <si>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</si>
  <si>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</si>
  <si>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</si>
  <si>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</si>
  <si>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</si>
  <si>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</si>
  <si>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</si>
  <si>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</si>
  <si>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</si>
  <si>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</si>
  <si>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</si>
  <si>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</si>
  <si>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</si>
  <si>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</si>
  <si>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</si>
  <si>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</si>
  <si>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</si>
  <si>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</si>
  <si>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</si>
  <si>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</si>
  <si>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</si>
  <si>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</si>
  <si>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</si>
  <si>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</si>
  <si>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</si>
  <si>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</si>
  <si>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</si>
  <si>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</si>
  <si>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</si>
  <si>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</si>
  <si>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</si>
  <si>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</si>
  <si>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</si>
  <si>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</si>
  <si>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</si>
  <si>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</si>
  <si>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</si>
  <si>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</si>
  <si>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</si>
  <si>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</si>
  <si>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</si>
  <si>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</si>
  <si>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</si>
  <si>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</si>
  <si>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</si>
  <si>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</si>
  <si>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</si>
  <si>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</si>
  <si>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</si>
  <si>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</si>
  <si>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</si>
  <si>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</si>
  <si>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</si>
  <si>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</si>
  <si>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</si>
  <si>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</si>
  <si>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</si>
  <si>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</si>
  <si>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</si>
  <si>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</si>
  <si>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</si>
  <si>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</si>
  <si>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</si>
  <si>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</si>
  <si>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</si>
  <si>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</si>
  <si>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</si>
  <si>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</si>
  <si>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</si>
  <si>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</si>
  <si>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</si>
  <si>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</si>
  <si>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</si>
  <si>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</si>
  <si>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</si>
  <si>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</si>
  <si>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</si>
  <si>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</si>
  <si>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</si>
  <si>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</si>
  <si>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</si>
  <si>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</si>
  <si>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</si>
  <si>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</si>
  <si>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</si>
  <si>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</si>
  <si>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</si>
  <si>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</si>
  <si>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</si>
  <si>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</si>
  <si>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</si>
  <si>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</si>
  <si>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</si>
  <si>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</si>
  <si>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</si>
  <si>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</si>
  <si>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</si>
  <si>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</si>
  <si>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</si>
  <si>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</si>
  <si>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</si>
  <si>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</si>
  <si>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</si>
  <si>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</si>
  <si>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</si>
  <si>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</si>
  <si>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</si>
  <si>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</si>
  <si>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</si>
  <si>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</si>
  <si>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</si>
  <si>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</si>
  <si>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</si>
  <si>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</si>
  <si>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</si>
  <si>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</si>
  <si>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</si>
  <si>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</si>
  <si>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</si>
  <si>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</si>
  <si>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</si>
  <si>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</si>
  <si>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</si>
  <si>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</si>
  <si>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</si>
  <si>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</si>
  <si>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</si>
  <si>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</si>
  <si>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</si>
  <si>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</si>
  <si>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</si>
  <si>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</si>
  <si>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</si>
  <si>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</si>
  <si>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</si>
  <si>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</si>
  <si>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</si>
  <si>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</si>
  <si>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</si>
  <si>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</si>
  <si>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</si>
  <si>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</si>
  <si>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</si>
  <si>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</si>
  <si>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</si>
  <si>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</si>
  <si>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</si>
  <si>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</si>
  <si>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</si>
  <si>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</si>
  <si>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</si>
  <si>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</si>
  <si>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</si>
  <si>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</si>
  <si>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</si>
  <si>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</si>
  <si>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</si>
  <si>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</si>
  <si>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</si>
  <si>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</si>
  <si>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</si>
  <si>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</si>
  <si>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</si>
  <si>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</si>
  <si>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</si>
  <si>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</si>
  <si>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</si>
  <si>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</si>
  <si>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</si>
  <si>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</si>
  <si>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</si>
  <si>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</si>
  <si>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</si>
  <si>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</si>
  <si>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</si>
  <si>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</si>
  <si>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</si>
  <si>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</si>
  <si>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</si>
  <si>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</si>
  <si>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</si>
  <si>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</si>
  <si>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</si>
  <si>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</si>
  <si>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</si>
  <si>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</si>
  <si>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</si>
  <si>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</si>
  <si>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</si>
  <si>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</si>
  <si>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</si>
  <si>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</si>
  <si>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</si>
  <si>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</si>
  <si>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</si>
  <si>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</si>
  <si>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</si>
  <si>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</si>
  <si>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</si>
  <si>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</si>
  <si>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</si>
  <si>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</si>
  <si>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</si>
  <si>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</si>
  <si>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</si>
  <si>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</si>
  <si>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</si>
  <si>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</si>
  <si>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</si>
  <si>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</si>
  <si>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</si>
  <si>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</si>
  <si>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</si>
  <si>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</si>
  <si>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</si>
  <si>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</si>
  <si>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</si>
  <si>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</si>
  <si>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</si>
  <si>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</si>
  <si>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</si>
  <si>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</si>
  <si>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</si>
  <si>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</si>
  <si>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</si>
  <si>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</si>
  <si>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</si>
  <si>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</si>
  <si>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</si>
  <si>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</si>
  <si>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</si>
  <si>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</si>
  <si>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</si>
  <si>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</si>
  <si>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</si>
  <si>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</si>
  <si>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</si>
  <si>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</si>
  <si>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</si>
  <si>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</si>
  <si>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</si>
  <si>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</si>
  <si>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</si>
  <si>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</si>
  <si>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</si>
  <si>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</si>
  <si>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</si>
  <si>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</si>
  <si>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</si>
  <si>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</si>
  <si>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</si>
  <si>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</si>
  <si>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</si>
  <si>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</si>
  <si>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</si>
  <si>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</si>
  <si>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</si>
  <si>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</si>
  <si>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</si>
  <si>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</si>
  <si>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</si>
  <si>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</si>
  <si>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</si>
  <si>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</si>
  <si>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</si>
  <si>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</si>
  <si>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</si>
  <si>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</si>
  <si>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</si>
  <si>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</si>
  <si>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</si>
  <si>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</si>
  <si>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</si>
  <si>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</si>
  <si>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</si>
  <si>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</si>
  <si>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</si>
  <si>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</si>
  <si>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</si>
  <si>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</si>
  <si>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</si>
  <si>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</si>
  <si>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</si>
  <si>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</si>
  <si>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</si>
  <si>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</si>
  <si>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</si>
  <si>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</si>
  <si>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</si>
  <si>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</si>
  <si>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</si>
  <si>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</si>
  <si>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</si>
  <si>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</si>
  <si>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</si>
  <si>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</si>
  <si>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</si>
  <si>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</si>
  <si>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</si>
  <si>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</si>
  <si>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</si>
  <si>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</si>
  <si>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</si>
  <si>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</si>
  <si>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</si>
  <si>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</si>
  <si>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</si>
  <si>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</si>
  <si>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</si>
  <si>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</si>
  <si>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</si>
  <si>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</si>
  <si>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</si>
  <si>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</si>
  <si>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</si>
  <si>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</si>
  <si>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</si>
  <si>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</si>
  <si>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</si>
  <si>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</si>
  <si>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</si>
  <si>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</si>
  <si>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</si>
  <si>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</si>
  <si>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</si>
  <si>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</si>
  <si>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</si>
  <si>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</si>
  <si>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</si>
  <si>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</si>
  <si>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</si>
  <si>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</si>
  <si>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</si>
  <si>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</si>
  <si>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</si>
  <si>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</si>
  <si>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</si>
  <si>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</si>
  <si>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</si>
  <si>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</si>
  <si>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</si>
  <si>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</si>
  <si>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</si>
  <si>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</si>
  <si>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</si>
  <si>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</si>
  <si>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</si>
  <si>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</si>
  <si>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</si>
  <si>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</si>
  <si>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</si>
  <si>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</si>
  <si>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</si>
  <si>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</si>
  <si>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</si>
  <si>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</si>
  <si>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</si>
  <si>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</si>
  <si>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</si>
  <si>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</si>
  <si>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</si>
  <si>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</si>
  <si>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</si>
  <si>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</si>
  <si>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</si>
  <si>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</si>
  <si>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</si>
  <si>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</si>
  <si>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</si>
  <si>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</si>
  <si>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</si>
  <si>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</si>
  <si>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</si>
  <si>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</si>
  <si>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</si>
  <si>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</si>
  <si>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</si>
  <si>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</si>
  <si>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</si>
  <si>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</si>
  <si>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</si>
  <si>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</si>
  <si>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</si>
  <si>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</si>
  <si>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</si>
  <si>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</si>
  <si>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</si>
  <si>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</si>
  <si>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</si>
  <si>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</si>
  <si>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</si>
  <si>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</si>
  <si>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</si>
  <si>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</si>
  <si>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</si>
  <si>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</si>
  <si>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</si>
  <si>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</si>
  <si>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</si>
  <si>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</si>
  <si>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</si>
  <si>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</si>
  <si>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</si>
  <si>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</si>
  <si>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</si>
  <si>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</si>
  <si>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</si>
  <si>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</si>
  <si>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</si>
  <si>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</si>
  <si>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</si>
  <si>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</si>
  <si>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</si>
  <si>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</si>
  <si>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</si>
  <si>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</si>
  <si>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</si>
  <si>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</si>
  <si>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</si>
  <si>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</si>
  <si>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</si>
  <si>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</si>
  <si>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</si>
  <si>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</si>
  <si>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</si>
  <si>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</si>
  <si>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</si>
  <si>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</si>
  <si>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</si>
  <si>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</si>
  <si>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</si>
  <si>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</si>
  <si>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</si>
  <si>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</si>
  <si>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</si>
  <si>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</si>
  <si>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</si>
  <si>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</si>
  <si>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</si>
  <si>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</si>
  <si>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</si>
  <si>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</si>
  <si>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</si>
  <si>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</si>
  <si>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</si>
  <si>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</si>
  <si>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</si>
  <si>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</si>
  <si>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</si>
  <si>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</si>
  <si>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</si>
  <si>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</si>
  <si>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</si>
  <si>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</si>
  <si>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</si>
  <si>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</si>
  <si>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</si>
  <si>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</si>
  <si>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</si>
  <si>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</si>
  <si>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</si>
  <si>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</si>
  <si>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</si>
  <si>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</si>
  <si>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</si>
  <si>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</si>
  <si>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</si>
  <si>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</si>
  <si>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</si>
  <si>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</si>
  <si>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</si>
  <si>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</si>
  <si>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</si>
  <si>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</si>
  <si>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</si>
  <si>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</si>
  <si>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</si>
  <si>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</si>
  <si>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</si>
  <si>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</si>
  <si>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</si>
  <si>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</si>
  <si>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</si>
  <si>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</si>
  <si>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</si>
  <si>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</si>
  <si>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</si>
  <si>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</si>
  <si>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</si>
  <si>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</si>
  <si>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</si>
  <si>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</si>
  <si>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</si>
  <si>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</si>
  <si>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</si>
  <si>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</si>
  <si>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</si>
  <si>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</si>
  <si>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</si>
  <si>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</si>
  <si>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</si>
  <si>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</si>
  <si>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</si>
  <si>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</si>
  <si>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</si>
  <si>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</si>
  <si>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</si>
  <si>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</si>
  <si>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</si>
  <si>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</si>
  <si>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</si>
  <si>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</si>
  <si>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</si>
  <si>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</si>
  <si>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</si>
  <si>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</si>
  <si>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</si>
  <si>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</si>
  <si>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</si>
  <si>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</si>
  <si>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</si>
  <si>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</si>
  <si>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</si>
  <si>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</si>
  <si>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</si>
  <si>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</si>
  <si>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</si>
  <si>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</si>
  <si>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</si>
  <si>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</si>
  <si>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</si>
  <si>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</si>
  <si>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</si>
  <si>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</si>
  <si>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</si>
  <si>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</si>
  <si>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</si>
  <si>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</si>
  <si>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</si>
  <si>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</si>
  <si>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</si>
  <si>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</si>
  <si>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</si>
  <si>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</si>
  <si>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</si>
  <si>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</si>
  <si>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</si>
  <si>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</si>
  <si>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</si>
  <si>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</si>
  <si>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</si>
  <si>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</si>
  <si>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</si>
  <si>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</si>
  <si>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</si>
  <si>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</si>
  <si>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</si>
  <si>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</si>
  <si>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</si>
  <si>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</si>
  <si>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</si>
  <si>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</si>
  <si>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</si>
  <si>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</si>
  <si>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</si>
  <si>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</si>
  <si>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</si>
  <si>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</si>
  <si>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</si>
  <si>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</si>
  <si>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</si>
  <si>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</si>
  <si>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</si>
  <si>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</si>
  <si>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</si>
  <si>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</si>
  <si>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</si>
  <si>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</si>
  <si>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</si>
  <si>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</si>
  <si>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</si>
  <si>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</si>
  <si>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</si>
  <si>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</si>
  <si>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</si>
  <si>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</si>
  <si>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</si>
  <si>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</si>
  <si>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</si>
  <si>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</si>
  <si>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</si>
  <si>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</si>
  <si>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</si>
  <si>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</si>
  <si>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</si>
  <si>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</si>
  <si>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</si>
  <si>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</si>
  <si>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</si>
  <si>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</si>
  <si>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</si>
  <si>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</si>
  <si>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</si>
  <si>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</si>
  <si>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</si>
  <si>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</si>
  <si>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</si>
  <si>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</si>
  <si>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</si>
  <si>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</si>
  <si>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</si>
  <si>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</si>
  <si>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</si>
  <si>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</si>
  <si>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</si>
  <si>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</si>
  <si>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</si>
  <si>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</si>
  <si>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</si>
  <si>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</si>
  <si>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</si>
  <si>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</si>
  <si>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</si>
  <si>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</si>
  <si>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</si>
  <si>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</si>
  <si>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</si>
  <si>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</si>
  <si>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</si>
  <si>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</si>
  <si>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</si>
  <si>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</si>
  <si>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</si>
  <si>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</si>
  <si>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</si>
  <si>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</si>
  <si>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</si>
  <si>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</si>
  <si>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</si>
  <si>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</si>
  <si>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</si>
  <si>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</si>
  <si>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</si>
  <si>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</si>
  <si>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</si>
  <si>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</si>
  <si>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</si>
  <si>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</si>
  <si>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</si>
  <si>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</si>
  <si>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</si>
  <si>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</si>
  <si>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 REGIONAL CHOCO</t>
  </si>
  <si>
    <t>413</t>
  </si>
  <si>
    <t>412</t>
  </si>
  <si>
    <t>54</t>
  </si>
  <si>
    <t>259</t>
  </si>
  <si>
    <t>022</t>
  </si>
  <si>
    <t>03/02/2012</t>
  </si>
  <si>
    <t>31/12/2012</t>
  </si>
  <si>
    <t>096</t>
  </si>
  <si>
    <t>4/01/2010</t>
  </si>
  <si>
    <t>31/12/2010</t>
  </si>
  <si>
    <t>19</t>
  </si>
  <si>
    <t>19/01/2015</t>
  </si>
  <si>
    <t>31/12/2015</t>
  </si>
  <si>
    <t>421</t>
  </si>
  <si>
    <t>30/10/2016</t>
  </si>
  <si>
    <t>31/10/2017</t>
  </si>
  <si>
    <t>274</t>
  </si>
  <si>
    <t>25/10/2017</t>
  </si>
  <si>
    <t>31/07/2018</t>
  </si>
  <si>
    <t>436</t>
  </si>
  <si>
    <t>31/10/2016</t>
  </si>
  <si>
    <t>30/10/2017</t>
  </si>
  <si>
    <t>422</t>
  </si>
  <si>
    <t>435</t>
  </si>
  <si>
    <t>130</t>
  </si>
  <si>
    <t>21/01/2019</t>
  </si>
  <si>
    <t>23/12/2019</t>
  </si>
  <si>
    <t>131</t>
  </si>
  <si>
    <t>120</t>
  </si>
  <si>
    <t>156</t>
  </si>
  <si>
    <t>169</t>
  </si>
  <si>
    <t>ATENDER A LA PRIMERA INFANCIA EN EL MARCO DE LA ESTRATEGIA DE CERO A SIEMPRE DE CONFORMIDAD CON LAS DIRECTRICES LINEAMIENTOS Y PARAMETROS ESTABLECIDOS POR EL ICBF ASI COMO REGULAR LAS RELACIONES ENTRE LAS PARTES DERIVADAS DE LA ENTREGA DE APORTES DEL ICBF</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</si>
  <si>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 SERVICIOS PARA QUE ESTA ASUMA CON SU PERSONAL Y BAJO SU EXCLUSIVA RESPONSABILIDAD DICHA ATENCION</t>
  </si>
  <si>
    <t>$1.002.935.134</t>
  </si>
  <si>
    <t>$434.085.054</t>
  </si>
  <si>
    <t>313</t>
  </si>
  <si>
    <t>07/10/2015</t>
  </si>
  <si>
    <t>YENNY ELISA MOSQUERA MOSQUERA</t>
  </si>
  <si>
    <t>04/01/2010</t>
  </si>
  <si>
    <t>barrio Cubis sector divino niño, Istmina-Choco</t>
  </si>
  <si>
    <t>3206228035–3148257993</t>
  </si>
  <si>
    <t>asinprof2012@yahoo.es</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</si>
  <si>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</si>
  <si>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</si>
  <si>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2021-27-10001052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</si>
</sst>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6" t="s">
        <v>2653</v>
      </c>
      <c r="D2" s="197"/>
      <c r="E2" s="197"/>
      <c r="F2" s="197"/>
      <c r="G2" s="197"/>
      <c r="H2" s="197"/>
      <c r="I2" s="197"/>
      <c r="J2" s="197"/>
      <c r="K2" s="197"/>
      <c r="L2" s="172" t="s">
        <v>2640</v>
      </c>
      <c r="M2" s="172"/>
      <c r="N2" s="180" t="s">
        <v>2641</v>
      </c>
      <c r="O2" s="181"/>
    </row>
    <row r="3" spans="1:20" ht="33" customHeight="1" x14ac:dyDescent="0.25">
      <c r="A3" s="9"/>
      <c r="B3" s="8"/>
      <c r="C3" s="198"/>
      <c r="D3" s="199"/>
      <c r="E3" s="199"/>
      <c r="F3" s="199"/>
      <c r="G3" s="199"/>
      <c r="H3" s="199"/>
      <c r="I3" s="199"/>
      <c r="J3" s="199"/>
      <c r="K3" s="199"/>
      <c r="L3" s="182" t="s">
        <v>1</v>
      </c>
      <c r="M3" s="182"/>
      <c r="N3" s="182" t="s">
        <v>2642</v>
      </c>
      <c r="O3" s="184"/>
    </row>
    <row r="4" spans="1:20" ht="24.75" customHeight="1" thickBot="1" x14ac:dyDescent="0.3">
      <c r="A4" s="10"/>
      <c r="B4" s="12"/>
      <c r="C4" s="200"/>
      <c r="D4" s="201"/>
      <c r="E4" s="201"/>
      <c r="F4" s="201"/>
      <c r="G4" s="201"/>
      <c r="H4" s="201"/>
      <c r="I4" s="201"/>
      <c r="J4" s="201"/>
      <c r="K4" s="201"/>
      <c r="L4" s="185" t="s">
        <v>0</v>
      </c>
      <c r="M4" s="185"/>
      <c r="N4" s="185"/>
      <c r="O4" s="18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3" t="s">
        <v>2638</v>
      </c>
      <c r="B6" s="174"/>
      <c r="C6" s="174"/>
      <c r="D6" s="174"/>
      <c r="E6" s="174"/>
      <c r="F6" s="174"/>
      <c r="G6" s="174"/>
      <c r="H6" s="174"/>
      <c r="I6" s="174"/>
      <c r="J6" s="174"/>
      <c r="K6" s="174"/>
      <c r="L6" s="174"/>
      <c r="M6" s="174"/>
      <c r="N6" s="174"/>
      <c r="O6" s="17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176" t="str">
        <f>HYPERLINK("#MI_Oferente_Singular!A114","CAPACIDAD RESIDUAL")</f>
        <v>CAPACIDAD RESIDUAL</v>
      </c>
      <c r="F8" s="177"/>
      <c r="G8" s="178"/>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176" t="str">
        <f>HYPERLINK("#MI_Oferente_Singular!A162","TALENTO HUMANO")</f>
        <v>TALENTO HUMANO</v>
      </c>
      <c r="F9" s="177"/>
      <c r="G9" s="178"/>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176" t="str">
        <f>HYPERLINK("#MI_Oferente_Singular!F162","INFRAESTRUCTURA")</f>
        <v>INFRAESTRUCTURA</v>
      </c>
      <c r="F10" s="177"/>
      <c r="G10" s="178"/>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7" t="s">
        <v>2721</v>
      </c>
      <c r="D15" s="35"/>
      <c r="E15" s="35"/>
      <c r="F15" s="5"/>
      <c r="G15" s="32" t="s">
        <v>1168</v>
      </c>
      <c r="H15" s="103" t="s">
        <v>628</v>
      </c>
      <c r="I15" s="32" t="s">
        <v>2624</v>
      </c>
      <c r="J15" s="108" t="s">
        <v>2626</v>
      </c>
      <c r="L15" s="202" t="s">
        <v>8</v>
      </c>
      <c r="M15" s="202"/>
      <c r="N15" s="119"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3" t="s">
        <v>21</v>
      </c>
      <c r="B17" s="174"/>
      <c r="C17" s="174"/>
      <c r="D17" s="174"/>
      <c r="E17" s="174"/>
      <c r="F17" s="174"/>
      <c r="G17" s="174"/>
      <c r="H17" s="173" t="s">
        <v>12</v>
      </c>
      <c r="I17" s="174"/>
      <c r="J17" s="174"/>
      <c r="K17" s="174"/>
      <c r="L17" s="174"/>
      <c r="M17" s="174"/>
      <c r="N17" s="174"/>
      <c r="O17" s="17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79" t="s">
        <v>2639</v>
      </c>
      <c r="I19" s="131" t="s">
        <v>11</v>
      </c>
      <c r="J19" s="132" t="s">
        <v>10</v>
      </c>
      <c r="K19" s="132" t="s">
        <v>2609</v>
      </c>
      <c r="L19" s="132" t="s">
        <v>1161</v>
      </c>
      <c r="M19" s="132" t="s">
        <v>1162</v>
      </c>
      <c r="N19" s="133" t="s">
        <v>2610</v>
      </c>
      <c r="O19" s="128"/>
      <c r="Q19" s="51"/>
      <c r="R19" s="51"/>
    </row>
    <row r="20" spans="1:23" ht="30" customHeight="1" x14ac:dyDescent="0.25">
      <c r="A20" s="9"/>
      <c r="B20" s="109">
        <v>818002216</v>
      </c>
      <c r="C20" s="5"/>
      <c r="D20" s="73"/>
      <c r="E20" s="5"/>
      <c r="F20" s="5"/>
      <c r="G20" s="5"/>
      <c r="H20" s="179"/>
      <c r="I20" s="140" t="s">
        <v>628</v>
      </c>
      <c r="J20" s="141" t="s">
        <v>650</v>
      </c>
      <c r="K20" s="142">
        <v>1894033050</v>
      </c>
      <c r="L20" s="143"/>
      <c r="M20" s="143">
        <v>44561</v>
      </c>
      <c r="N20" s="126">
        <f>+(M20-L20)/30</f>
        <v>1485.3666666666666</v>
      </c>
      <c r="O20" s="129"/>
      <c r="U20" s="125"/>
      <c r="V20" s="105">
        <f ca="1">NOW()</f>
        <v>44194.764883217591</v>
      </c>
      <c r="W20" s="105">
        <f ca="1">NOW()</f>
        <v>44194.764883217591</v>
      </c>
    </row>
    <row r="21" spans="1:23" ht="30" customHeight="1" outlineLevel="1" x14ac:dyDescent="0.25">
      <c r="A21" s="9"/>
      <c r="B21" s="71"/>
      <c r="C21" s="5"/>
      <c r="D21" s="5"/>
      <c r="E21" s="5"/>
      <c r="F21" s="5"/>
      <c r="G21" s="5"/>
      <c r="H21" s="70"/>
      <c r="I21" s="140"/>
      <c r="J21" s="141"/>
      <c r="K21" s="142"/>
      <c r="L21" s="143"/>
      <c r="M21" s="143"/>
      <c r="N21" s="126">
        <f t="shared" ref="N21:N35" si="0">+(M21-L21)/30</f>
        <v>0</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4"/>
      <c r="R23" s="55"/>
      <c r="S23" s="105"/>
      <c r="T23" s="105"/>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0"/>
      <c r="I37" s="121"/>
      <c r="J37" s="121"/>
      <c r="K37" s="121"/>
      <c r="L37" s="121"/>
      <c r="M37" s="121"/>
      <c r="N37" s="121"/>
      <c r="O37" s="122"/>
    </row>
    <row r="38" spans="1:16" ht="21" customHeight="1" x14ac:dyDescent="0.25">
      <c r="A38" s="9"/>
      <c r="B38" s="171" t="str">
        <f>VLOOKUP(B20,EAS!A2:B1439,2,0)</f>
        <v>ASOCIACIÓN INTERDISCIPLINARIA DE PROFESIONALES</v>
      </c>
      <c r="C38" s="171"/>
      <c r="D38" s="171"/>
      <c r="E38" s="171"/>
      <c r="F38" s="171"/>
      <c r="G38" s="5"/>
      <c r="H38" s="123"/>
      <c r="I38" s="183" t="s">
        <v>7</v>
      </c>
      <c r="J38" s="183"/>
      <c r="K38" s="183"/>
      <c r="L38" s="183"/>
      <c r="M38" s="183"/>
      <c r="N38" s="183"/>
      <c r="O38" s="124"/>
    </row>
    <row r="39" spans="1:16" ht="42.95" customHeight="1" thickBot="1" x14ac:dyDescent="0.3">
      <c r="A39" s="10"/>
      <c r="B39" s="11"/>
      <c r="C39" s="11"/>
      <c r="D39" s="11"/>
      <c r="E39" s="11"/>
      <c r="F39" s="11"/>
      <c r="G39" s="11"/>
      <c r="H39" s="10"/>
      <c r="I39" s="215" t="s">
        <v>2720</v>
      </c>
      <c r="J39" s="215"/>
      <c r="K39" s="215"/>
      <c r="L39" s="215"/>
      <c r="M39" s="215"/>
      <c r="N39" s="215"/>
      <c r="O39" s="12"/>
    </row>
    <row r="40" spans="1:16" ht="15.75" thickBot="1" x14ac:dyDescent="0.3"/>
    <row r="41" spans="1:16" s="19" customFormat="1" ht="31.5" customHeight="1" thickBot="1" x14ac:dyDescent="0.3">
      <c r="A41" s="173" t="s">
        <v>3</v>
      </c>
      <c r="B41" s="174"/>
      <c r="C41" s="174"/>
      <c r="D41" s="174"/>
      <c r="E41" s="174"/>
      <c r="F41" s="174"/>
      <c r="G41" s="174"/>
      <c r="H41" s="174"/>
      <c r="I41" s="174"/>
      <c r="J41" s="174"/>
      <c r="K41" s="174"/>
      <c r="L41" s="174"/>
      <c r="M41" s="174"/>
      <c r="N41" s="174"/>
      <c r="O41" s="175"/>
      <c r="P41" s="76"/>
    </row>
    <row r="42" spans="1:16" ht="8.25" customHeight="1" thickBot="1" x14ac:dyDescent="0.3"/>
    <row r="43" spans="1:16" s="19" customFormat="1" ht="31.5" customHeight="1" thickBot="1" x14ac:dyDescent="0.3">
      <c r="A43" s="217" t="s">
        <v>4</v>
      </c>
      <c r="B43" s="218"/>
      <c r="C43" s="218"/>
      <c r="D43" s="218"/>
      <c r="E43" s="218"/>
      <c r="F43" s="218"/>
      <c r="G43" s="218"/>
      <c r="H43" s="218"/>
      <c r="I43" s="218"/>
      <c r="J43" s="218"/>
      <c r="K43" s="218"/>
      <c r="L43" s="218"/>
      <c r="M43" s="218"/>
      <c r="N43" s="218"/>
      <c r="O43" s="219"/>
      <c r="P43" s="76"/>
    </row>
    <row r="44" spans="1:16" ht="15" customHeight="1" x14ac:dyDescent="0.25">
      <c r="A44" s="220" t="s">
        <v>2654</v>
      </c>
      <c r="B44" s="221"/>
      <c r="C44" s="221"/>
      <c r="D44" s="221"/>
      <c r="E44" s="221"/>
      <c r="F44" s="221"/>
      <c r="G44" s="221"/>
      <c r="H44" s="221"/>
      <c r="I44" s="221"/>
      <c r="J44" s="221"/>
      <c r="K44" s="221"/>
      <c r="L44" s="221"/>
      <c r="M44" s="221"/>
      <c r="N44" s="221"/>
      <c r="O44" s="222"/>
    </row>
    <row r="45" spans="1:16" x14ac:dyDescent="0.25">
      <c r="A45" s="223"/>
      <c r="B45" s="224"/>
      <c r="C45" s="224"/>
      <c r="D45" s="224"/>
      <c r="E45" s="224"/>
      <c r="F45" s="224"/>
      <c r="G45" s="224"/>
      <c r="H45" s="224"/>
      <c r="I45" s="224"/>
      <c r="J45" s="224"/>
      <c r="K45" s="224"/>
      <c r="L45" s="224"/>
      <c r="M45" s="224"/>
      <c r="N45" s="224"/>
      <c r="O45" s="22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2677</v>
      </c>
      <c r="E48" s="168">
        <v>41263</v>
      </c>
      <c r="F48" s="168">
        <v>42004</v>
      </c>
      <c r="G48" s="151">
        <f>IF(AND(E48&lt;&gt;"",F48&lt;&gt;""),((F48-E48)/30),"")</f>
        <v>24.7</v>
      </c>
      <c r="H48" s="114" t="s">
        <v>2709</v>
      </c>
      <c r="I48" s="113" t="s">
        <v>628</v>
      </c>
      <c r="J48" s="113" t="s">
        <v>642</v>
      </c>
      <c r="K48" s="115">
        <v>340363056</v>
      </c>
      <c r="L48" s="116" t="s">
        <v>1148</v>
      </c>
      <c r="M48" s="110">
        <f>+IF(L48="No",1,IF(L48="Si","Ingrese %",""))</f>
        <v>1</v>
      </c>
      <c r="N48" s="116" t="s">
        <v>27</v>
      </c>
      <c r="O48" s="116" t="s">
        <v>1148</v>
      </c>
      <c r="P48" s="78"/>
    </row>
    <row r="49" spans="1:16" s="6" customFormat="1" ht="24.75" customHeight="1" x14ac:dyDescent="0.25">
      <c r="A49" s="134">
        <v>2</v>
      </c>
      <c r="B49" s="114" t="s">
        <v>2676</v>
      </c>
      <c r="C49" s="116" t="s">
        <v>31</v>
      </c>
      <c r="D49" s="113" t="s">
        <v>2678</v>
      </c>
      <c r="E49" s="168">
        <v>41263</v>
      </c>
      <c r="F49" s="168">
        <v>42004</v>
      </c>
      <c r="G49" s="151">
        <f t="shared" ref="G49:G50" si="2">IF(AND(E49&lt;&gt;"",F49&lt;&gt;""),((F49-E49)/30),"")</f>
        <v>24.7</v>
      </c>
      <c r="H49" s="169" t="s">
        <v>2708</v>
      </c>
      <c r="I49" s="113" t="s">
        <v>628</v>
      </c>
      <c r="J49" s="113" t="s">
        <v>642</v>
      </c>
      <c r="K49" s="115">
        <v>303540725</v>
      </c>
      <c r="L49" s="116" t="s">
        <v>1148</v>
      </c>
      <c r="M49" s="110">
        <f t="shared" ref="M49:M61" si="3">+IF(L49="No",1,IF(L49="Si","Ingrese %",""))</f>
        <v>1</v>
      </c>
      <c r="N49" s="116" t="s">
        <v>27</v>
      </c>
      <c r="O49" s="116" t="s">
        <v>1148</v>
      </c>
      <c r="P49" s="78"/>
    </row>
    <row r="50" spans="1:16" s="6" customFormat="1" ht="24.75" customHeight="1" x14ac:dyDescent="0.25">
      <c r="A50" s="134">
        <v>3</v>
      </c>
      <c r="B50" s="114" t="s">
        <v>2676</v>
      </c>
      <c r="C50" s="116" t="s">
        <v>31</v>
      </c>
      <c r="D50" s="113" t="s">
        <v>2679</v>
      </c>
      <c r="E50" s="168">
        <v>40924</v>
      </c>
      <c r="F50" s="168">
        <v>41152</v>
      </c>
      <c r="G50" s="151">
        <f t="shared" si="2"/>
        <v>7.6</v>
      </c>
      <c r="H50" s="114" t="s">
        <v>2708</v>
      </c>
      <c r="I50" s="113" t="s">
        <v>628</v>
      </c>
      <c r="J50" s="113" t="s">
        <v>642</v>
      </c>
      <c r="K50" s="115">
        <v>73660019</v>
      </c>
      <c r="L50" s="116" t="s">
        <v>1148</v>
      </c>
      <c r="M50" s="110">
        <f t="shared" si="3"/>
        <v>1</v>
      </c>
      <c r="N50" s="116" t="s">
        <v>27</v>
      </c>
      <c r="O50" s="116" t="s">
        <v>1148</v>
      </c>
      <c r="P50" s="78"/>
    </row>
    <row r="51" spans="1:16" s="6" customFormat="1" ht="24.75" customHeight="1" outlineLevel="1" x14ac:dyDescent="0.25">
      <c r="A51" s="134">
        <v>4</v>
      </c>
      <c r="B51" s="114" t="s">
        <v>2676</v>
      </c>
      <c r="C51" s="116" t="s">
        <v>31</v>
      </c>
      <c r="D51" s="113" t="s">
        <v>2680</v>
      </c>
      <c r="E51" s="168">
        <v>41150</v>
      </c>
      <c r="F51" s="168">
        <v>41273</v>
      </c>
      <c r="G51" s="151">
        <f t="shared" ref="G51:G107" si="4">IF(AND(E51&lt;&gt;"",F51&lt;&gt;""),((F51-E51)/30),"")</f>
        <v>4.0999999999999996</v>
      </c>
      <c r="H51" s="114" t="s">
        <v>2708</v>
      </c>
      <c r="I51" s="113" t="s">
        <v>628</v>
      </c>
      <c r="J51" s="113" t="s">
        <v>642</v>
      </c>
      <c r="K51" s="111">
        <v>38487360</v>
      </c>
      <c r="L51" s="116" t="s">
        <v>1148</v>
      </c>
      <c r="M51" s="110">
        <f t="shared" si="3"/>
        <v>1</v>
      </c>
      <c r="N51" s="116" t="s">
        <v>27</v>
      </c>
      <c r="O51" s="116" t="s">
        <v>1148</v>
      </c>
      <c r="P51" s="78"/>
    </row>
    <row r="52" spans="1:16" s="7" customFormat="1" ht="24.75" customHeight="1" outlineLevel="1" x14ac:dyDescent="0.25">
      <c r="A52" s="135">
        <v>5</v>
      </c>
      <c r="B52" s="114" t="s">
        <v>2676</v>
      </c>
      <c r="C52" s="116" t="s">
        <v>31</v>
      </c>
      <c r="D52" s="113" t="s">
        <v>2681</v>
      </c>
      <c r="E52" s="113" t="s">
        <v>2682</v>
      </c>
      <c r="F52" s="113" t="s">
        <v>2683</v>
      </c>
      <c r="G52" s="151">
        <f t="shared" si="4"/>
        <v>11.066666666666666</v>
      </c>
      <c r="H52" s="114" t="s">
        <v>2708</v>
      </c>
      <c r="I52" s="113" t="s">
        <v>628</v>
      </c>
      <c r="J52" s="113" t="s">
        <v>642</v>
      </c>
      <c r="K52" s="111">
        <v>107764520</v>
      </c>
      <c r="L52" s="116" t="s">
        <v>1148</v>
      </c>
      <c r="M52" s="110">
        <f t="shared" si="3"/>
        <v>1</v>
      </c>
      <c r="N52" s="116" t="s">
        <v>27</v>
      </c>
      <c r="O52" s="116" t="s">
        <v>1148</v>
      </c>
      <c r="P52" s="79"/>
    </row>
    <row r="53" spans="1:16" s="7" customFormat="1" ht="24.75" customHeight="1" outlineLevel="1" x14ac:dyDescent="0.25">
      <c r="A53" s="135">
        <v>6</v>
      </c>
      <c r="B53" s="114" t="s">
        <v>2676</v>
      </c>
      <c r="C53" s="116" t="s">
        <v>31</v>
      </c>
      <c r="D53" s="113" t="s">
        <v>2684</v>
      </c>
      <c r="E53" s="113" t="s">
        <v>2685</v>
      </c>
      <c r="F53" s="113" t="s">
        <v>2686</v>
      </c>
      <c r="G53" s="151">
        <f t="shared" si="4"/>
        <v>12.033333333333333</v>
      </c>
      <c r="H53" s="114" t="s">
        <v>2708</v>
      </c>
      <c r="I53" s="113" t="s">
        <v>628</v>
      </c>
      <c r="J53" s="113" t="s">
        <v>642</v>
      </c>
      <c r="K53" s="111">
        <v>103619293</v>
      </c>
      <c r="L53" s="116" t="s">
        <v>1148</v>
      </c>
      <c r="M53" s="110">
        <f t="shared" si="3"/>
        <v>1</v>
      </c>
      <c r="N53" s="116" t="s">
        <v>27</v>
      </c>
      <c r="O53" s="116" t="s">
        <v>1148</v>
      </c>
      <c r="P53" s="79"/>
    </row>
    <row r="54" spans="1:16" s="7" customFormat="1" ht="24.75" customHeight="1" outlineLevel="1" x14ac:dyDescent="0.25">
      <c r="A54" s="135">
        <v>7</v>
      </c>
      <c r="B54" s="114" t="s">
        <v>2676</v>
      </c>
      <c r="C54" s="116" t="s">
        <v>31</v>
      </c>
      <c r="D54" s="113" t="s">
        <v>2687</v>
      </c>
      <c r="E54" s="113" t="s">
        <v>2688</v>
      </c>
      <c r="F54" s="113" t="s">
        <v>2689</v>
      </c>
      <c r="G54" s="151">
        <f t="shared" si="4"/>
        <v>11.533333333333333</v>
      </c>
      <c r="H54" s="114" t="s">
        <v>2708</v>
      </c>
      <c r="I54" s="113" t="s">
        <v>628</v>
      </c>
      <c r="J54" s="113" t="s">
        <v>642</v>
      </c>
      <c r="K54" s="111">
        <v>376094479</v>
      </c>
      <c r="L54" s="116" t="s">
        <v>1148</v>
      </c>
      <c r="M54" s="110">
        <f t="shared" si="3"/>
        <v>1</v>
      </c>
      <c r="N54" s="116" t="s">
        <v>27</v>
      </c>
      <c r="O54" s="116" t="s">
        <v>1148</v>
      </c>
      <c r="P54" s="79"/>
    </row>
    <row r="55" spans="1:16" s="7" customFormat="1" ht="24.75" customHeight="1" outlineLevel="1" x14ac:dyDescent="0.25">
      <c r="A55" s="135">
        <v>8</v>
      </c>
      <c r="B55" s="114" t="s">
        <v>2676</v>
      </c>
      <c r="C55" s="116" t="s">
        <v>31</v>
      </c>
      <c r="D55" s="113" t="s">
        <v>2690</v>
      </c>
      <c r="E55" s="113" t="s">
        <v>2691</v>
      </c>
      <c r="F55" s="113" t="s">
        <v>2692</v>
      </c>
      <c r="G55" s="151">
        <f t="shared" si="4"/>
        <v>12.2</v>
      </c>
      <c r="H55" s="114" t="s">
        <v>2708</v>
      </c>
      <c r="I55" s="113" t="s">
        <v>628</v>
      </c>
      <c r="J55" s="113" t="s">
        <v>642</v>
      </c>
      <c r="K55" s="115">
        <v>208890525</v>
      </c>
      <c r="L55" s="116" t="s">
        <v>1148</v>
      </c>
      <c r="M55" s="110">
        <f t="shared" si="3"/>
        <v>1</v>
      </c>
      <c r="N55" s="116" t="s">
        <v>27</v>
      </c>
      <c r="O55" s="116" t="s">
        <v>26</v>
      </c>
      <c r="P55" s="79"/>
    </row>
    <row r="56" spans="1:16" s="7" customFormat="1" ht="24.75" customHeight="1" outlineLevel="1" x14ac:dyDescent="0.25">
      <c r="A56" s="135">
        <v>9</v>
      </c>
      <c r="B56" s="114" t="s">
        <v>2676</v>
      </c>
      <c r="C56" s="116" t="s">
        <v>31</v>
      </c>
      <c r="D56" s="113" t="s">
        <v>2693</v>
      </c>
      <c r="E56" s="113" t="s">
        <v>2694</v>
      </c>
      <c r="F56" s="113" t="s">
        <v>2695</v>
      </c>
      <c r="G56" s="151">
        <f t="shared" si="4"/>
        <v>9.3000000000000007</v>
      </c>
      <c r="H56" s="114" t="s">
        <v>2708</v>
      </c>
      <c r="I56" s="113" t="s">
        <v>628</v>
      </c>
      <c r="J56" s="113" t="s">
        <v>642</v>
      </c>
      <c r="K56" s="115">
        <v>1021392259</v>
      </c>
      <c r="L56" s="116" t="s">
        <v>1148</v>
      </c>
      <c r="M56" s="110">
        <f t="shared" si="3"/>
        <v>1</v>
      </c>
      <c r="N56" s="116" t="s">
        <v>27</v>
      </c>
      <c r="O56" s="116" t="s">
        <v>26</v>
      </c>
      <c r="P56" s="79"/>
    </row>
    <row r="57" spans="1:16" s="7" customFormat="1" ht="24.75" customHeight="1" outlineLevel="1" x14ac:dyDescent="0.25">
      <c r="A57" s="135">
        <v>10</v>
      </c>
      <c r="B57" s="114" t="s">
        <v>2676</v>
      </c>
      <c r="C57" s="116" t="s">
        <v>31</v>
      </c>
      <c r="D57" s="113" t="s">
        <v>2696</v>
      </c>
      <c r="E57" s="113" t="s">
        <v>2697</v>
      </c>
      <c r="F57" s="113" t="s">
        <v>2698</v>
      </c>
      <c r="G57" s="151">
        <f t="shared" si="4"/>
        <v>12.133333333333333</v>
      </c>
      <c r="H57" s="114" t="s">
        <v>2708</v>
      </c>
      <c r="I57" s="113" t="s">
        <v>628</v>
      </c>
      <c r="J57" s="113" t="s">
        <v>642</v>
      </c>
      <c r="K57" s="115">
        <v>296590640</v>
      </c>
      <c r="L57" s="116" t="s">
        <v>1148</v>
      </c>
      <c r="M57" s="110">
        <f t="shared" si="3"/>
        <v>1</v>
      </c>
      <c r="N57" s="116" t="s">
        <v>27</v>
      </c>
      <c r="O57" s="116" t="s">
        <v>26</v>
      </c>
      <c r="P57" s="79"/>
    </row>
    <row r="58" spans="1:16" s="7" customFormat="1" ht="24.75" customHeight="1" outlineLevel="1" x14ac:dyDescent="0.25">
      <c r="A58" s="135">
        <v>11</v>
      </c>
      <c r="B58" s="114" t="s">
        <v>2676</v>
      </c>
      <c r="C58" s="116" t="s">
        <v>31</v>
      </c>
      <c r="D58" s="113" t="s">
        <v>2699</v>
      </c>
      <c r="E58" s="113" t="s">
        <v>2691</v>
      </c>
      <c r="F58" s="113" t="s">
        <v>2692</v>
      </c>
      <c r="G58" s="151">
        <f t="shared" si="4"/>
        <v>12.2</v>
      </c>
      <c r="H58" s="114" t="s">
        <v>2708</v>
      </c>
      <c r="I58" s="113" t="s">
        <v>628</v>
      </c>
      <c r="J58" s="113" t="s">
        <v>642</v>
      </c>
      <c r="K58" s="115">
        <v>158704133</v>
      </c>
      <c r="L58" s="116" t="s">
        <v>1148</v>
      </c>
      <c r="M58" s="110">
        <f t="shared" si="3"/>
        <v>1</v>
      </c>
      <c r="N58" s="116" t="s">
        <v>27</v>
      </c>
      <c r="O58" s="116" t="s">
        <v>26</v>
      </c>
      <c r="P58" s="79"/>
    </row>
    <row r="59" spans="1:16" s="7" customFormat="1" ht="24.75" customHeight="1" outlineLevel="1" x14ac:dyDescent="0.25">
      <c r="A59" s="135">
        <v>12</v>
      </c>
      <c r="B59" s="114" t="s">
        <v>2676</v>
      </c>
      <c r="C59" s="116" t="s">
        <v>31</v>
      </c>
      <c r="D59" s="113" t="s">
        <v>2700</v>
      </c>
      <c r="E59" s="113" t="s">
        <v>2697</v>
      </c>
      <c r="F59" s="113" t="s">
        <v>2692</v>
      </c>
      <c r="G59" s="151">
        <f t="shared" si="4"/>
        <v>12.166666666666666</v>
      </c>
      <c r="H59" s="114" t="s">
        <v>2708</v>
      </c>
      <c r="I59" s="113" t="s">
        <v>628</v>
      </c>
      <c r="J59" s="113" t="s">
        <v>642</v>
      </c>
      <c r="K59" s="115">
        <v>389702921</v>
      </c>
      <c r="L59" s="116" t="s">
        <v>1148</v>
      </c>
      <c r="M59" s="110">
        <f t="shared" si="3"/>
        <v>1</v>
      </c>
      <c r="N59" s="116" t="s">
        <v>27</v>
      </c>
      <c r="O59" s="116" t="s">
        <v>26</v>
      </c>
      <c r="P59" s="79"/>
    </row>
    <row r="60" spans="1:16" s="7" customFormat="1" ht="24.75" customHeight="1" outlineLevel="1" x14ac:dyDescent="0.25">
      <c r="A60" s="135">
        <v>13</v>
      </c>
      <c r="B60" s="114" t="s">
        <v>2676</v>
      </c>
      <c r="C60" s="116" t="s">
        <v>31</v>
      </c>
      <c r="D60" s="113" t="s">
        <v>2701</v>
      </c>
      <c r="E60" s="113" t="s">
        <v>2702</v>
      </c>
      <c r="F60" s="113" t="s">
        <v>2703</v>
      </c>
      <c r="G60" s="151">
        <f t="shared" si="4"/>
        <v>11.2</v>
      </c>
      <c r="H60" s="114" t="s">
        <v>2708</v>
      </c>
      <c r="I60" s="113" t="s">
        <v>628</v>
      </c>
      <c r="J60" s="113" t="s">
        <v>630</v>
      </c>
      <c r="K60" s="115" t="s">
        <v>2710</v>
      </c>
      <c r="L60" s="116" t="s">
        <v>1148</v>
      </c>
      <c r="M60" s="110">
        <f t="shared" si="3"/>
        <v>1</v>
      </c>
      <c r="N60" s="116" t="s">
        <v>27</v>
      </c>
      <c r="O60" s="116" t="s">
        <v>1148</v>
      </c>
      <c r="P60" s="79"/>
    </row>
    <row r="61" spans="1:16" s="7" customFormat="1" ht="24.75" customHeight="1" outlineLevel="1" x14ac:dyDescent="0.25">
      <c r="A61" s="135">
        <v>14</v>
      </c>
      <c r="B61" s="114" t="s">
        <v>2676</v>
      </c>
      <c r="C61" s="116" t="s">
        <v>31</v>
      </c>
      <c r="D61" s="113" t="s">
        <v>2704</v>
      </c>
      <c r="E61" s="113" t="s">
        <v>2702</v>
      </c>
      <c r="F61" s="113" t="s">
        <v>2703</v>
      </c>
      <c r="G61" s="151">
        <f t="shared" si="4"/>
        <v>11.2</v>
      </c>
      <c r="H61" s="114" t="s">
        <v>2708</v>
      </c>
      <c r="I61" s="113" t="s">
        <v>628</v>
      </c>
      <c r="J61" s="113" t="s">
        <v>630</v>
      </c>
      <c r="K61" s="115" t="s">
        <v>2711</v>
      </c>
      <c r="L61" s="116" t="s">
        <v>1148</v>
      </c>
      <c r="M61" s="110">
        <f t="shared" si="3"/>
        <v>1</v>
      </c>
      <c r="N61" s="116" t="s">
        <v>27</v>
      </c>
      <c r="O61" s="116" t="s">
        <v>1148</v>
      </c>
      <c r="P61" s="79"/>
    </row>
    <row r="62" spans="1:16" s="7" customFormat="1" ht="24.75" customHeight="1" outlineLevel="1" x14ac:dyDescent="0.25">
      <c r="A62" s="135">
        <v>15</v>
      </c>
      <c r="B62" s="114" t="s">
        <v>2676</v>
      </c>
      <c r="C62" s="116" t="s">
        <v>31</v>
      </c>
      <c r="D62" s="113" t="s">
        <v>2705</v>
      </c>
      <c r="E62" s="168">
        <v>43887</v>
      </c>
      <c r="F62" s="168">
        <v>44196</v>
      </c>
      <c r="G62" s="151">
        <f t="shared" si="4"/>
        <v>10.3</v>
      </c>
      <c r="H62" s="114" t="s">
        <v>2708</v>
      </c>
      <c r="I62" s="113" t="s">
        <v>628</v>
      </c>
      <c r="J62" s="113" t="s">
        <v>659</v>
      </c>
      <c r="K62" s="68">
        <v>120648234</v>
      </c>
      <c r="L62" s="65" t="s">
        <v>1148</v>
      </c>
      <c r="M62" s="67">
        <v>1</v>
      </c>
      <c r="N62" s="65" t="s">
        <v>1151</v>
      </c>
      <c r="O62" s="65" t="s">
        <v>1148</v>
      </c>
      <c r="P62" s="79"/>
    </row>
    <row r="63" spans="1:16" s="7" customFormat="1" ht="24.75" customHeight="1" outlineLevel="1" x14ac:dyDescent="0.25">
      <c r="A63" s="135">
        <v>16</v>
      </c>
      <c r="B63" s="114" t="s">
        <v>2676</v>
      </c>
      <c r="C63" s="116" t="s">
        <v>31</v>
      </c>
      <c r="D63" s="113" t="s">
        <v>2706</v>
      </c>
      <c r="E63" s="168">
        <v>43888</v>
      </c>
      <c r="F63" s="168">
        <v>44196</v>
      </c>
      <c r="G63" s="151">
        <f t="shared" si="4"/>
        <v>10.266666666666667</v>
      </c>
      <c r="H63" s="114" t="s">
        <v>2708</v>
      </c>
      <c r="I63" s="113" t="s">
        <v>628</v>
      </c>
      <c r="J63" s="113" t="s">
        <v>645</v>
      </c>
      <c r="K63" s="68">
        <v>479588008</v>
      </c>
      <c r="L63" s="116" t="s">
        <v>1148</v>
      </c>
      <c r="M63" s="110">
        <v>1</v>
      </c>
      <c r="N63" s="116" t="s">
        <v>1151</v>
      </c>
      <c r="O63" s="116" t="s">
        <v>1148</v>
      </c>
      <c r="P63" s="79"/>
    </row>
    <row r="64" spans="1:16" s="7" customFormat="1" ht="24.75" customHeight="1" outlineLevel="1" x14ac:dyDescent="0.25">
      <c r="A64" s="135">
        <v>17</v>
      </c>
      <c r="B64" s="114" t="s">
        <v>2676</v>
      </c>
      <c r="C64" s="116" t="s">
        <v>31</v>
      </c>
      <c r="D64" s="113" t="s">
        <v>2707</v>
      </c>
      <c r="E64" s="168">
        <v>43888</v>
      </c>
      <c r="F64" s="168">
        <v>44196</v>
      </c>
      <c r="G64" s="151">
        <f t="shared" si="4"/>
        <v>10.266666666666667</v>
      </c>
      <c r="H64" s="114" t="s">
        <v>2708</v>
      </c>
      <c r="I64" s="113" t="s">
        <v>628</v>
      </c>
      <c r="J64" s="113" t="s">
        <v>645</v>
      </c>
      <c r="K64" s="68">
        <v>545819102</v>
      </c>
      <c r="L64" s="116" t="s">
        <v>1148</v>
      </c>
      <c r="M64" s="110">
        <v>1</v>
      </c>
      <c r="N64" s="116" t="s">
        <v>1151</v>
      </c>
      <c r="O64" s="116" t="s">
        <v>1148</v>
      </c>
      <c r="P64" s="79"/>
    </row>
    <row r="65" spans="1:16" s="7" customFormat="1" ht="24.75" customHeight="1" outlineLevel="1" x14ac:dyDescent="0.25">
      <c r="A65" s="135">
        <v>18</v>
      </c>
      <c r="B65" s="64"/>
      <c r="C65" s="65"/>
      <c r="D65" s="63"/>
      <c r="E65" s="136"/>
      <c r="F65" s="136"/>
      <c r="G65" s="151" t="str">
        <f t="shared" si="4"/>
        <v/>
      </c>
      <c r="H65" s="64"/>
      <c r="I65" s="63"/>
      <c r="J65" s="63"/>
      <c r="K65" s="66"/>
      <c r="L65" s="65"/>
      <c r="M65" s="67"/>
      <c r="N65" s="65"/>
      <c r="O65" s="65"/>
      <c r="P65" s="79"/>
    </row>
    <row r="66" spans="1:16" s="7" customFormat="1" ht="24.75" customHeight="1" outlineLevel="1" x14ac:dyDescent="0.25">
      <c r="A66" s="135">
        <v>19</v>
      </c>
      <c r="B66" s="64"/>
      <c r="C66" s="65"/>
      <c r="D66" s="63"/>
      <c r="E66" s="136"/>
      <c r="F66" s="136"/>
      <c r="G66" s="151" t="str">
        <f t="shared" si="4"/>
        <v/>
      </c>
      <c r="H66" s="64"/>
      <c r="I66" s="63"/>
      <c r="J66" s="63"/>
      <c r="K66" s="66"/>
      <c r="L66" s="65"/>
      <c r="M66" s="67"/>
      <c r="N66" s="65"/>
      <c r="O66" s="65"/>
      <c r="P66" s="79"/>
    </row>
    <row r="67" spans="1:16" s="7" customFormat="1" ht="24.75" customHeight="1" outlineLevel="1" x14ac:dyDescent="0.25">
      <c r="A67" s="135">
        <v>20</v>
      </c>
      <c r="B67" s="64"/>
      <c r="C67" s="65"/>
      <c r="D67" s="63"/>
      <c r="E67" s="136"/>
      <c r="F67" s="136"/>
      <c r="G67" s="151" t="str">
        <f t="shared" si="4"/>
        <v/>
      </c>
      <c r="H67" s="64"/>
      <c r="I67" s="63"/>
      <c r="J67" s="63"/>
      <c r="K67" s="66"/>
      <c r="L67" s="65"/>
      <c r="M67" s="67"/>
      <c r="N67" s="65"/>
      <c r="O67" s="65"/>
      <c r="P67" s="79"/>
    </row>
    <row r="68" spans="1:16" s="7" customFormat="1" ht="24.75" customHeight="1" outlineLevel="1" x14ac:dyDescent="0.25">
      <c r="A68" s="135">
        <v>21</v>
      </c>
      <c r="B68" s="64"/>
      <c r="C68" s="65"/>
      <c r="D68" s="63"/>
      <c r="E68" s="136"/>
      <c r="F68" s="136"/>
      <c r="G68" s="151" t="str">
        <f t="shared" si="4"/>
        <v/>
      </c>
      <c r="H68" s="64"/>
      <c r="I68" s="63"/>
      <c r="J68" s="63"/>
      <c r="K68" s="66"/>
      <c r="L68" s="65"/>
      <c r="M68" s="67"/>
      <c r="N68" s="65"/>
      <c r="O68" s="65"/>
      <c r="P68" s="79"/>
    </row>
    <row r="69" spans="1:16" s="7" customFormat="1" ht="24.75" customHeight="1" outlineLevel="1" x14ac:dyDescent="0.25">
      <c r="A69" s="135">
        <v>22</v>
      </c>
      <c r="B69" s="64"/>
      <c r="C69" s="65"/>
      <c r="D69" s="63"/>
      <c r="E69" s="136"/>
      <c r="F69" s="136"/>
      <c r="G69" s="151" t="str">
        <f t="shared" si="4"/>
        <v/>
      </c>
      <c r="H69" s="64"/>
      <c r="I69" s="63"/>
      <c r="J69" s="63"/>
      <c r="K69" s="66"/>
      <c r="L69" s="65"/>
      <c r="M69" s="67"/>
      <c r="N69" s="65"/>
      <c r="O69" s="65"/>
      <c r="P69" s="79"/>
    </row>
    <row r="70" spans="1:16" s="7" customFormat="1" ht="24.75" customHeight="1" outlineLevel="1" x14ac:dyDescent="0.25">
      <c r="A70" s="135">
        <v>23</v>
      </c>
      <c r="B70" s="64"/>
      <c r="C70" s="65"/>
      <c r="D70" s="63"/>
      <c r="E70" s="136"/>
      <c r="F70" s="136"/>
      <c r="G70" s="151" t="str">
        <f t="shared" si="4"/>
        <v/>
      </c>
      <c r="H70" s="64"/>
      <c r="I70" s="63"/>
      <c r="J70" s="63"/>
      <c r="K70" s="66"/>
      <c r="L70" s="65"/>
      <c r="M70" s="67"/>
      <c r="N70" s="65"/>
      <c r="O70" s="65"/>
      <c r="P70" s="79"/>
    </row>
    <row r="71" spans="1:16" s="7" customFormat="1" ht="24.75" customHeight="1" outlineLevel="1" x14ac:dyDescent="0.25">
      <c r="A71" s="135">
        <v>24</v>
      </c>
      <c r="B71" s="64"/>
      <c r="C71" s="65"/>
      <c r="D71" s="63"/>
      <c r="E71" s="136"/>
      <c r="F71" s="136"/>
      <c r="G71" s="151" t="str">
        <f t="shared" si="4"/>
        <v/>
      </c>
      <c r="H71" s="64"/>
      <c r="I71" s="63"/>
      <c r="J71" s="63"/>
      <c r="K71" s="66"/>
      <c r="L71" s="65"/>
      <c r="M71" s="67"/>
      <c r="N71" s="65"/>
      <c r="O71" s="65"/>
      <c r="P71" s="79"/>
    </row>
    <row r="72" spans="1:16" s="7" customFormat="1" ht="24.75" customHeight="1" outlineLevel="1" x14ac:dyDescent="0.25">
      <c r="A72" s="135">
        <v>25</v>
      </c>
      <c r="B72" s="64"/>
      <c r="C72" s="65"/>
      <c r="D72" s="63"/>
      <c r="E72" s="136"/>
      <c r="F72" s="136"/>
      <c r="G72" s="151" t="str">
        <f t="shared" si="4"/>
        <v/>
      </c>
      <c r="H72" s="64"/>
      <c r="I72" s="63"/>
      <c r="J72" s="63"/>
      <c r="K72" s="66"/>
      <c r="L72" s="65"/>
      <c r="M72" s="67"/>
      <c r="N72" s="65"/>
      <c r="O72" s="65"/>
      <c r="P72" s="79"/>
    </row>
    <row r="73" spans="1:16" s="7" customFormat="1" ht="24.75" customHeight="1" outlineLevel="1" x14ac:dyDescent="0.25">
      <c r="A73" s="135">
        <v>26</v>
      </c>
      <c r="B73" s="64"/>
      <c r="C73" s="65"/>
      <c r="D73" s="63"/>
      <c r="E73" s="136"/>
      <c r="F73" s="136"/>
      <c r="G73" s="151" t="str">
        <f t="shared" si="4"/>
        <v/>
      </c>
      <c r="H73" s="64"/>
      <c r="I73" s="63"/>
      <c r="J73" s="63"/>
      <c r="K73" s="66"/>
      <c r="L73" s="65"/>
      <c r="M73" s="67"/>
      <c r="N73" s="65"/>
      <c r="O73" s="65"/>
      <c r="P73" s="79"/>
    </row>
    <row r="74" spans="1:16" s="7" customFormat="1" ht="24.75" customHeight="1" outlineLevel="1" x14ac:dyDescent="0.25">
      <c r="A74" s="135">
        <v>27</v>
      </c>
      <c r="B74" s="64"/>
      <c r="C74" s="65"/>
      <c r="D74" s="63"/>
      <c r="E74" s="136"/>
      <c r="F74" s="136"/>
      <c r="G74" s="151" t="str">
        <f t="shared" si="4"/>
        <v/>
      </c>
      <c r="H74" s="64"/>
      <c r="I74" s="63"/>
      <c r="J74" s="63"/>
      <c r="K74" s="66"/>
      <c r="L74" s="65"/>
      <c r="M74" s="67"/>
      <c r="N74" s="65"/>
      <c r="O74" s="65"/>
      <c r="P74" s="79"/>
    </row>
    <row r="75" spans="1:16" s="7" customFormat="1" ht="24.75" customHeight="1" outlineLevel="1" x14ac:dyDescent="0.25">
      <c r="A75" s="135">
        <v>28</v>
      </c>
      <c r="B75" s="64"/>
      <c r="C75" s="65"/>
      <c r="D75" s="63"/>
      <c r="E75" s="136"/>
      <c r="F75" s="136"/>
      <c r="G75" s="151" t="str">
        <f t="shared" si="4"/>
        <v/>
      </c>
      <c r="H75" s="64"/>
      <c r="I75" s="63"/>
      <c r="J75" s="63"/>
      <c r="K75" s="66"/>
      <c r="L75" s="65"/>
      <c r="M75" s="67"/>
      <c r="N75" s="65"/>
      <c r="O75" s="65"/>
      <c r="P75" s="79"/>
    </row>
    <row r="76" spans="1:16" s="7" customFormat="1" ht="24.75" customHeight="1" outlineLevel="1" x14ac:dyDescent="0.25">
      <c r="A76" s="135">
        <v>29</v>
      </c>
      <c r="B76" s="64"/>
      <c r="C76" s="65"/>
      <c r="D76" s="63"/>
      <c r="E76" s="136"/>
      <c r="F76" s="136"/>
      <c r="G76" s="151" t="str">
        <f t="shared" si="4"/>
        <v/>
      </c>
      <c r="H76" s="64"/>
      <c r="I76" s="63"/>
      <c r="J76" s="63"/>
      <c r="K76" s="66"/>
      <c r="L76" s="65"/>
      <c r="M76" s="67"/>
      <c r="N76" s="65"/>
      <c r="O76" s="65"/>
      <c r="P76" s="79"/>
    </row>
    <row r="77" spans="1:16" s="7" customFormat="1" ht="24.75" customHeight="1" outlineLevel="1" x14ac:dyDescent="0.25">
      <c r="A77" s="135">
        <v>30</v>
      </c>
      <c r="B77" s="64"/>
      <c r="C77" s="65"/>
      <c r="D77" s="63"/>
      <c r="E77" s="136"/>
      <c r="F77" s="136"/>
      <c r="G77" s="151" t="str">
        <f t="shared" si="4"/>
        <v/>
      </c>
      <c r="H77" s="64"/>
      <c r="I77" s="63"/>
      <c r="J77" s="63"/>
      <c r="K77" s="66"/>
      <c r="L77" s="65"/>
      <c r="M77" s="67"/>
      <c r="N77" s="65"/>
      <c r="O77" s="65"/>
      <c r="P77" s="79"/>
    </row>
    <row r="78" spans="1:16" s="7" customFormat="1" ht="24.75" customHeight="1" outlineLevel="1" x14ac:dyDescent="0.25">
      <c r="A78" s="135">
        <v>31</v>
      </c>
      <c r="B78" s="64"/>
      <c r="C78" s="65"/>
      <c r="D78" s="63"/>
      <c r="E78" s="136"/>
      <c r="F78" s="136"/>
      <c r="G78" s="151" t="str">
        <f t="shared" si="4"/>
        <v/>
      </c>
      <c r="H78" s="64"/>
      <c r="I78" s="63"/>
      <c r="J78" s="63"/>
      <c r="K78" s="66"/>
      <c r="L78" s="65"/>
      <c r="M78" s="67"/>
      <c r="N78" s="65"/>
      <c r="O78" s="65"/>
      <c r="P78" s="79"/>
    </row>
    <row r="79" spans="1:16" s="7" customFormat="1" ht="24.75" customHeight="1" outlineLevel="1" x14ac:dyDescent="0.25">
      <c r="A79" s="135">
        <v>32</v>
      </c>
      <c r="B79" s="64"/>
      <c r="C79" s="65"/>
      <c r="D79" s="63"/>
      <c r="E79" s="136"/>
      <c r="F79" s="136"/>
      <c r="G79" s="151" t="str">
        <f t="shared" si="4"/>
        <v/>
      </c>
      <c r="H79" s="64"/>
      <c r="I79" s="63"/>
      <c r="J79" s="63"/>
      <c r="K79" s="66"/>
      <c r="L79" s="65"/>
      <c r="M79" s="67"/>
      <c r="N79" s="65"/>
      <c r="O79" s="65"/>
      <c r="P79" s="79"/>
    </row>
    <row r="80" spans="1:16" s="7" customFormat="1" ht="24.75" customHeight="1" outlineLevel="1" x14ac:dyDescent="0.25">
      <c r="A80" s="135">
        <v>33</v>
      </c>
      <c r="B80" s="64"/>
      <c r="C80" s="65"/>
      <c r="D80" s="63"/>
      <c r="E80" s="136"/>
      <c r="F80" s="136"/>
      <c r="G80" s="151" t="str">
        <f t="shared" si="4"/>
        <v/>
      </c>
      <c r="H80" s="64"/>
      <c r="I80" s="63"/>
      <c r="J80" s="63"/>
      <c r="K80" s="66"/>
      <c r="L80" s="65"/>
      <c r="M80" s="67"/>
      <c r="N80" s="65"/>
      <c r="O80" s="65"/>
      <c r="P80" s="79"/>
    </row>
    <row r="81" spans="1:16" s="7" customFormat="1" ht="24.75" customHeight="1" outlineLevel="1" x14ac:dyDescent="0.25">
      <c r="A81" s="135">
        <v>34</v>
      </c>
      <c r="B81" s="64"/>
      <c r="C81" s="65"/>
      <c r="D81" s="63"/>
      <c r="E81" s="136"/>
      <c r="F81" s="136"/>
      <c r="G81" s="151" t="str">
        <f t="shared" si="4"/>
        <v/>
      </c>
      <c r="H81" s="64"/>
      <c r="I81" s="63"/>
      <c r="J81" s="63"/>
      <c r="K81" s="66"/>
      <c r="L81" s="65"/>
      <c r="M81" s="67"/>
      <c r="N81" s="65"/>
      <c r="O81" s="65"/>
      <c r="P81" s="79"/>
    </row>
    <row r="82" spans="1:16" s="7" customFormat="1" ht="24.75" customHeight="1" outlineLevel="1" x14ac:dyDescent="0.25">
      <c r="A82" s="135">
        <v>35</v>
      </c>
      <c r="B82" s="64"/>
      <c r="C82" s="65"/>
      <c r="D82" s="63"/>
      <c r="E82" s="136"/>
      <c r="F82" s="136"/>
      <c r="G82" s="151" t="str">
        <f t="shared" si="4"/>
        <v/>
      </c>
      <c r="H82" s="64"/>
      <c r="I82" s="63"/>
      <c r="J82" s="63"/>
      <c r="K82" s="66"/>
      <c r="L82" s="65"/>
      <c r="M82" s="67"/>
      <c r="N82" s="65"/>
      <c r="O82" s="65"/>
      <c r="P82" s="79"/>
    </row>
    <row r="83" spans="1:16" s="7" customFormat="1" ht="24.75" customHeight="1" outlineLevel="1" x14ac:dyDescent="0.25">
      <c r="A83" s="135">
        <v>36</v>
      </c>
      <c r="B83" s="64"/>
      <c r="C83" s="65"/>
      <c r="D83" s="63"/>
      <c r="E83" s="136"/>
      <c r="F83" s="136"/>
      <c r="G83" s="151" t="str">
        <f t="shared" si="4"/>
        <v/>
      </c>
      <c r="H83" s="64"/>
      <c r="I83" s="63"/>
      <c r="J83" s="63"/>
      <c r="K83" s="66"/>
      <c r="L83" s="65"/>
      <c r="M83" s="67"/>
      <c r="N83" s="65"/>
      <c r="O83" s="65"/>
      <c r="P83" s="79"/>
    </row>
    <row r="84" spans="1:16" s="7" customFormat="1" ht="24.75" customHeight="1" outlineLevel="1" x14ac:dyDescent="0.25">
      <c r="A84" s="135">
        <v>37</v>
      </c>
      <c r="B84" s="64"/>
      <c r="C84" s="65"/>
      <c r="D84" s="63"/>
      <c r="E84" s="136"/>
      <c r="F84" s="136"/>
      <c r="G84" s="151" t="str">
        <f t="shared" si="4"/>
        <v/>
      </c>
      <c r="H84" s="64"/>
      <c r="I84" s="63"/>
      <c r="J84" s="63"/>
      <c r="K84" s="66"/>
      <c r="L84" s="65"/>
      <c r="M84" s="67"/>
      <c r="N84" s="65"/>
      <c r="O84" s="65"/>
      <c r="P84" s="79"/>
    </row>
    <row r="85" spans="1:16" s="7" customFormat="1" ht="24.75" customHeight="1" outlineLevel="1" x14ac:dyDescent="0.25">
      <c r="A85" s="135">
        <v>38</v>
      </c>
      <c r="B85" s="64"/>
      <c r="C85" s="65"/>
      <c r="D85" s="63"/>
      <c r="E85" s="136"/>
      <c r="F85" s="136"/>
      <c r="G85" s="151" t="str">
        <f t="shared" si="4"/>
        <v/>
      </c>
      <c r="H85" s="64"/>
      <c r="I85" s="63"/>
      <c r="J85" s="63"/>
      <c r="K85" s="66"/>
      <c r="L85" s="65"/>
      <c r="M85" s="67"/>
      <c r="N85" s="65"/>
      <c r="O85" s="65"/>
      <c r="P85" s="79"/>
    </row>
    <row r="86" spans="1:16" s="7" customFormat="1" ht="24.75" customHeight="1" outlineLevel="1" x14ac:dyDescent="0.25">
      <c r="A86" s="135">
        <v>39</v>
      </c>
      <c r="B86" s="64"/>
      <c r="C86" s="65"/>
      <c r="D86" s="63"/>
      <c r="E86" s="136"/>
      <c r="F86" s="136"/>
      <c r="G86" s="151" t="str">
        <f t="shared" si="4"/>
        <v/>
      </c>
      <c r="H86" s="64"/>
      <c r="I86" s="63"/>
      <c r="J86" s="63"/>
      <c r="K86" s="66"/>
      <c r="L86" s="65"/>
      <c r="M86" s="67"/>
      <c r="N86" s="65"/>
      <c r="O86" s="65"/>
      <c r="P86" s="79"/>
    </row>
    <row r="87" spans="1:16" s="7" customFormat="1" ht="24.75" customHeight="1" outlineLevel="1" x14ac:dyDescent="0.25">
      <c r="A87" s="135">
        <v>40</v>
      </c>
      <c r="B87" s="64"/>
      <c r="C87" s="65"/>
      <c r="D87" s="63"/>
      <c r="E87" s="136"/>
      <c r="F87" s="136"/>
      <c r="G87" s="151" t="str">
        <f t="shared" si="4"/>
        <v/>
      </c>
      <c r="H87" s="64"/>
      <c r="I87" s="63"/>
      <c r="J87" s="63"/>
      <c r="K87" s="66"/>
      <c r="L87" s="65"/>
      <c r="M87" s="67"/>
      <c r="N87" s="65"/>
      <c r="O87" s="65"/>
      <c r="P87" s="79"/>
    </row>
    <row r="88" spans="1:16" s="7" customFormat="1" ht="24.75" customHeight="1" outlineLevel="1" x14ac:dyDescent="0.25">
      <c r="A88" s="135">
        <v>41</v>
      </c>
      <c r="B88" s="64"/>
      <c r="C88" s="65"/>
      <c r="D88" s="63"/>
      <c r="E88" s="136"/>
      <c r="F88" s="136"/>
      <c r="G88" s="151" t="str">
        <f t="shared" si="4"/>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51" t="str">
        <f t="shared" si="4"/>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51" t="str">
        <f t="shared" si="4"/>
        <v/>
      </c>
      <c r="H90" s="64"/>
      <c r="I90" s="63"/>
      <c r="J90" s="63"/>
      <c r="K90" s="66"/>
      <c r="L90" s="65"/>
      <c r="M90" s="67"/>
      <c r="N90" s="65"/>
      <c r="O90" s="65"/>
      <c r="P90" s="79"/>
    </row>
    <row r="91" spans="1:16" s="7" customFormat="1" ht="24.75" customHeight="1" outlineLevel="1" x14ac:dyDescent="0.25">
      <c r="A91" s="134">
        <v>44</v>
      </c>
      <c r="B91" s="114"/>
      <c r="C91" s="116"/>
      <c r="D91" s="113"/>
      <c r="E91" s="136"/>
      <c r="F91" s="136"/>
      <c r="G91" s="151" t="str">
        <f t="shared" si="4"/>
        <v/>
      </c>
      <c r="H91" s="114"/>
      <c r="I91" s="113"/>
      <c r="J91" s="113"/>
      <c r="K91" s="115"/>
      <c r="L91" s="116"/>
      <c r="M91" s="110"/>
      <c r="N91" s="116"/>
      <c r="O91" s="116"/>
      <c r="P91" s="79"/>
    </row>
    <row r="92" spans="1:16" s="7" customFormat="1" ht="24.75" customHeight="1" outlineLevel="1" x14ac:dyDescent="0.25">
      <c r="A92" s="134">
        <v>45</v>
      </c>
      <c r="B92" s="114"/>
      <c r="C92" s="116"/>
      <c r="D92" s="113"/>
      <c r="E92" s="136"/>
      <c r="F92" s="136"/>
      <c r="G92" s="151" t="str">
        <f t="shared" si="4"/>
        <v/>
      </c>
      <c r="H92" s="114"/>
      <c r="I92" s="113"/>
      <c r="J92" s="113"/>
      <c r="K92" s="115"/>
      <c r="L92" s="116"/>
      <c r="M92" s="110"/>
      <c r="N92" s="116"/>
      <c r="O92" s="116"/>
      <c r="P92" s="79"/>
    </row>
    <row r="93" spans="1:16" s="7" customFormat="1" ht="24.75" customHeight="1" outlineLevel="1" x14ac:dyDescent="0.25">
      <c r="A93" s="134">
        <v>46</v>
      </c>
      <c r="B93" s="114"/>
      <c r="C93" s="116"/>
      <c r="D93" s="113"/>
      <c r="E93" s="136"/>
      <c r="F93" s="136"/>
      <c r="G93" s="151" t="str">
        <f t="shared" si="4"/>
        <v/>
      </c>
      <c r="H93" s="114"/>
      <c r="I93" s="113"/>
      <c r="J93" s="113"/>
      <c r="K93" s="115"/>
      <c r="L93" s="116"/>
      <c r="M93" s="110"/>
      <c r="N93" s="116"/>
      <c r="O93" s="116"/>
      <c r="P93" s="79"/>
    </row>
    <row r="94" spans="1:16" s="7" customFormat="1" ht="24.75" customHeight="1" outlineLevel="1" x14ac:dyDescent="0.25">
      <c r="A94" s="134">
        <v>47</v>
      </c>
      <c r="B94" s="114"/>
      <c r="C94" s="116"/>
      <c r="D94" s="113"/>
      <c r="E94" s="136"/>
      <c r="F94" s="136"/>
      <c r="G94" s="151" t="str">
        <f t="shared" si="4"/>
        <v/>
      </c>
      <c r="H94" s="114"/>
      <c r="I94" s="113"/>
      <c r="J94" s="113"/>
      <c r="K94" s="115"/>
      <c r="L94" s="116"/>
      <c r="M94" s="110"/>
      <c r="N94" s="116"/>
      <c r="O94" s="116"/>
      <c r="P94" s="79"/>
    </row>
    <row r="95" spans="1:16" s="7" customFormat="1" ht="24.75" customHeight="1" outlineLevel="1" x14ac:dyDescent="0.25">
      <c r="A95" s="135">
        <v>48</v>
      </c>
      <c r="B95" s="114"/>
      <c r="C95" s="116"/>
      <c r="D95" s="113"/>
      <c r="E95" s="136"/>
      <c r="F95" s="136"/>
      <c r="G95" s="151" t="str">
        <f t="shared" si="4"/>
        <v/>
      </c>
      <c r="H95" s="114"/>
      <c r="I95" s="113"/>
      <c r="J95" s="113"/>
      <c r="K95" s="115"/>
      <c r="L95" s="116"/>
      <c r="M95" s="110"/>
      <c r="N95" s="116"/>
      <c r="O95" s="116"/>
      <c r="P95" s="79"/>
    </row>
    <row r="96" spans="1:16" s="7" customFormat="1" ht="24.75" customHeight="1" outlineLevel="1" x14ac:dyDescent="0.25">
      <c r="A96" s="135">
        <v>49</v>
      </c>
      <c r="B96" s="114"/>
      <c r="C96" s="116"/>
      <c r="D96" s="113"/>
      <c r="E96" s="136"/>
      <c r="F96" s="136"/>
      <c r="G96" s="151" t="str">
        <f t="shared" si="4"/>
        <v/>
      </c>
      <c r="H96" s="114"/>
      <c r="I96" s="113"/>
      <c r="J96" s="113"/>
      <c r="K96" s="115"/>
      <c r="L96" s="116"/>
      <c r="M96" s="110"/>
      <c r="N96" s="116"/>
      <c r="O96" s="116"/>
      <c r="P96" s="79"/>
    </row>
    <row r="97" spans="1:16" s="7" customFormat="1" ht="24.75" customHeight="1" outlineLevel="1" x14ac:dyDescent="0.25">
      <c r="A97" s="135">
        <v>50</v>
      </c>
      <c r="B97" s="114"/>
      <c r="C97" s="116"/>
      <c r="D97" s="113"/>
      <c r="E97" s="136"/>
      <c r="F97" s="136"/>
      <c r="G97" s="151" t="str">
        <f t="shared" si="4"/>
        <v/>
      </c>
      <c r="H97" s="114"/>
      <c r="I97" s="113"/>
      <c r="J97" s="113"/>
      <c r="K97" s="115"/>
      <c r="L97" s="116"/>
      <c r="M97" s="110"/>
      <c r="N97" s="116"/>
      <c r="O97" s="116"/>
      <c r="P97" s="79"/>
    </row>
    <row r="98" spans="1:16" s="7" customFormat="1" ht="24.75" customHeight="1" outlineLevel="1" x14ac:dyDescent="0.25">
      <c r="A98" s="135">
        <v>51</v>
      </c>
      <c r="B98" s="114"/>
      <c r="C98" s="116"/>
      <c r="D98" s="113"/>
      <c r="E98" s="136"/>
      <c r="F98" s="136"/>
      <c r="G98" s="151" t="str">
        <f t="shared" si="4"/>
        <v/>
      </c>
      <c r="H98" s="114"/>
      <c r="I98" s="113"/>
      <c r="J98" s="113"/>
      <c r="K98" s="115"/>
      <c r="L98" s="116"/>
      <c r="M98" s="110"/>
      <c r="N98" s="116"/>
      <c r="O98" s="116"/>
      <c r="P98" s="79"/>
    </row>
    <row r="99" spans="1:16" s="7" customFormat="1" ht="24.75" customHeight="1" outlineLevel="1" x14ac:dyDescent="0.25">
      <c r="A99" s="135">
        <v>52</v>
      </c>
      <c r="B99" s="114"/>
      <c r="C99" s="116"/>
      <c r="D99" s="113"/>
      <c r="E99" s="136"/>
      <c r="F99" s="136"/>
      <c r="G99" s="151" t="str">
        <f t="shared" si="4"/>
        <v/>
      </c>
      <c r="H99" s="114"/>
      <c r="I99" s="113"/>
      <c r="J99" s="113"/>
      <c r="K99" s="115"/>
      <c r="L99" s="116"/>
      <c r="M99" s="110"/>
      <c r="N99" s="116"/>
      <c r="O99" s="116"/>
      <c r="P99" s="79"/>
    </row>
    <row r="100" spans="1:16" s="7" customFormat="1" ht="24.75" customHeight="1" outlineLevel="1" x14ac:dyDescent="0.25">
      <c r="A100" s="135">
        <v>53</v>
      </c>
      <c r="B100" s="114"/>
      <c r="C100" s="116"/>
      <c r="D100" s="113"/>
      <c r="E100" s="136"/>
      <c r="F100" s="136"/>
      <c r="G100" s="151" t="str">
        <f t="shared" si="4"/>
        <v/>
      </c>
      <c r="H100" s="114"/>
      <c r="I100" s="113"/>
      <c r="J100" s="113"/>
      <c r="K100" s="115"/>
      <c r="L100" s="116"/>
      <c r="M100" s="110"/>
      <c r="N100" s="116"/>
      <c r="O100" s="116"/>
      <c r="P100" s="79"/>
    </row>
    <row r="101" spans="1:16" s="7" customFormat="1" ht="24.75" customHeight="1" outlineLevel="1" x14ac:dyDescent="0.25">
      <c r="A101" s="135">
        <v>54</v>
      </c>
      <c r="B101" s="114"/>
      <c r="C101" s="116"/>
      <c r="D101" s="113"/>
      <c r="E101" s="136"/>
      <c r="F101" s="136"/>
      <c r="G101" s="151" t="str">
        <f t="shared" si="4"/>
        <v/>
      </c>
      <c r="H101" s="114"/>
      <c r="I101" s="113"/>
      <c r="J101" s="113"/>
      <c r="K101" s="115"/>
      <c r="L101" s="116"/>
      <c r="M101" s="110"/>
      <c r="N101" s="116"/>
      <c r="O101" s="116"/>
      <c r="P101" s="79"/>
    </row>
    <row r="102" spans="1:16" s="7" customFormat="1" ht="24.75" customHeight="1" outlineLevel="1" x14ac:dyDescent="0.25">
      <c r="A102" s="135">
        <v>55</v>
      </c>
      <c r="B102" s="114"/>
      <c r="C102" s="116"/>
      <c r="D102" s="113"/>
      <c r="E102" s="136"/>
      <c r="F102" s="136"/>
      <c r="G102" s="151" t="str">
        <f t="shared" si="4"/>
        <v/>
      </c>
      <c r="H102" s="114"/>
      <c r="I102" s="113"/>
      <c r="J102" s="113"/>
      <c r="K102" s="115"/>
      <c r="L102" s="116"/>
      <c r="M102" s="110"/>
      <c r="N102" s="116"/>
      <c r="O102" s="116"/>
      <c r="P102" s="79"/>
    </row>
    <row r="103" spans="1:16" s="7" customFormat="1" ht="24.75" customHeight="1" outlineLevel="1" x14ac:dyDescent="0.25">
      <c r="A103" s="135">
        <v>56</v>
      </c>
      <c r="B103" s="114"/>
      <c r="C103" s="116"/>
      <c r="D103" s="113"/>
      <c r="E103" s="136"/>
      <c r="F103" s="136"/>
      <c r="G103" s="151" t="str">
        <f t="shared" si="4"/>
        <v/>
      </c>
      <c r="H103" s="114"/>
      <c r="I103" s="113"/>
      <c r="J103" s="113"/>
      <c r="K103" s="115"/>
      <c r="L103" s="116"/>
      <c r="M103" s="110"/>
      <c r="N103" s="116"/>
      <c r="O103" s="116"/>
      <c r="P103" s="79"/>
    </row>
    <row r="104" spans="1:16" s="7" customFormat="1" ht="24.75" customHeight="1" outlineLevel="1" x14ac:dyDescent="0.25">
      <c r="A104" s="135">
        <v>57</v>
      </c>
      <c r="B104" s="114"/>
      <c r="C104" s="116"/>
      <c r="D104" s="113"/>
      <c r="E104" s="136"/>
      <c r="F104" s="136"/>
      <c r="G104" s="151" t="str">
        <f t="shared" si="4"/>
        <v/>
      </c>
      <c r="H104" s="114"/>
      <c r="I104" s="113"/>
      <c r="J104" s="113"/>
      <c r="K104" s="115"/>
      <c r="L104" s="116"/>
      <c r="M104" s="110"/>
      <c r="N104" s="116"/>
      <c r="O104" s="116"/>
      <c r="P104" s="79"/>
    </row>
    <row r="105" spans="1:16" s="7" customFormat="1" ht="24.75" customHeight="1" outlineLevel="1" x14ac:dyDescent="0.25">
      <c r="A105" s="135">
        <v>58</v>
      </c>
      <c r="B105" s="114"/>
      <c r="C105" s="116"/>
      <c r="D105" s="113"/>
      <c r="E105" s="136"/>
      <c r="F105" s="136"/>
      <c r="G105" s="151" t="str">
        <f t="shared" si="4"/>
        <v/>
      </c>
      <c r="H105" s="114"/>
      <c r="I105" s="113"/>
      <c r="J105" s="113"/>
      <c r="K105" s="115"/>
      <c r="L105" s="116"/>
      <c r="M105" s="110"/>
      <c r="N105" s="116"/>
      <c r="O105" s="116"/>
      <c r="P105" s="79"/>
    </row>
    <row r="106" spans="1:16" s="7" customFormat="1" ht="24.75" customHeight="1" outlineLevel="1" x14ac:dyDescent="0.25">
      <c r="A106" s="135">
        <v>59</v>
      </c>
      <c r="B106" s="64"/>
      <c r="C106" s="65"/>
      <c r="D106" s="63"/>
      <c r="E106" s="136"/>
      <c r="F106" s="136"/>
      <c r="G106" s="151" t="str">
        <f t="shared" si="4"/>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17" t="s">
        <v>2633</v>
      </c>
      <c r="B109" s="218"/>
      <c r="C109" s="218"/>
      <c r="D109" s="218"/>
      <c r="E109" s="218"/>
      <c r="F109" s="218"/>
      <c r="G109" s="218"/>
      <c r="H109" s="218"/>
      <c r="I109" s="218"/>
      <c r="J109" s="218"/>
      <c r="K109" s="218"/>
      <c r="L109" s="218"/>
      <c r="M109" s="218"/>
      <c r="N109" s="218"/>
      <c r="O109" s="219"/>
      <c r="P109" s="76"/>
    </row>
    <row r="110" spans="1:16" ht="15" customHeight="1" x14ac:dyDescent="0.25">
      <c r="A110" s="220" t="s">
        <v>2655</v>
      </c>
      <c r="B110" s="221"/>
      <c r="C110" s="221"/>
      <c r="D110" s="221"/>
      <c r="E110" s="221"/>
      <c r="F110" s="221"/>
      <c r="G110" s="221"/>
      <c r="H110" s="221"/>
      <c r="I110" s="221"/>
      <c r="J110" s="221"/>
      <c r="K110" s="221"/>
      <c r="L110" s="221"/>
      <c r="M110" s="221"/>
      <c r="N110" s="221"/>
      <c r="O110" s="222"/>
    </row>
    <row r="111" spans="1:16" ht="15.75" thickBot="1" x14ac:dyDescent="0.3">
      <c r="A111" s="223"/>
      <c r="B111" s="224"/>
      <c r="C111" s="224"/>
      <c r="D111" s="224"/>
      <c r="E111" s="224"/>
      <c r="F111" s="224"/>
      <c r="G111" s="224"/>
      <c r="H111" s="224"/>
      <c r="I111" s="224"/>
      <c r="J111" s="224"/>
      <c r="K111" s="224"/>
      <c r="L111" s="224"/>
      <c r="M111" s="224"/>
      <c r="N111" s="224"/>
      <c r="O111" s="225"/>
    </row>
    <row r="112" spans="1:16" s="1" customFormat="1" ht="26.25" customHeight="1" thickBot="1" x14ac:dyDescent="0.3">
      <c r="I112" s="230" t="s">
        <v>9</v>
      </c>
      <c r="J112" s="231"/>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2" t="s">
        <v>2664</v>
      </c>
      <c r="C114" s="154" t="s">
        <v>31</v>
      </c>
      <c r="D114" s="112" t="s">
        <v>2712</v>
      </c>
      <c r="E114" s="136">
        <v>44169</v>
      </c>
      <c r="F114" s="136">
        <v>44773</v>
      </c>
      <c r="G114" s="151">
        <f>IF(AND(E114&lt;&gt;"",F114&lt;&gt;""),((F114-E114)/30),"")</f>
        <v>20.133333333333333</v>
      </c>
      <c r="H114" s="114" t="s">
        <v>2719</v>
      </c>
      <c r="I114" s="113" t="s">
        <v>628</v>
      </c>
      <c r="J114" s="113" t="s">
        <v>642</v>
      </c>
      <c r="K114" s="115">
        <v>2130796199</v>
      </c>
      <c r="L114" s="100">
        <f>+IF(AND(K114&gt;0,O114="Ejecución"),(K114/877802)*Tabla28[[#This Row],[% participación]],IF(AND(K114&gt;0,O114&lt;&gt;"Ejecución"),"-",""))</f>
        <v>2427.4223560666301</v>
      </c>
      <c r="M114" s="116" t="s">
        <v>1148</v>
      </c>
      <c r="N114" s="164">
        <v>1</v>
      </c>
      <c r="O114" s="153" t="s">
        <v>1150</v>
      </c>
      <c r="P114" s="78"/>
    </row>
    <row r="115" spans="1:16" s="6" customFormat="1" ht="24.75" customHeight="1" x14ac:dyDescent="0.25">
      <c r="A115" s="134">
        <v>2</v>
      </c>
      <c r="B115" s="152" t="s">
        <v>2664</v>
      </c>
      <c r="C115" s="154" t="s">
        <v>31</v>
      </c>
      <c r="D115" s="63"/>
      <c r="E115" s="136"/>
      <c r="F115" s="136"/>
      <c r="G115" s="151" t="str">
        <f t="shared" ref="G115:G116" si="5">IF(AND(E115&lt;&gt;"",F115&lt;&gt;""),((F115-E115)/30),"")</f>
        <v/>
      </c>
      <c r="H115" s="64"/>
      <c r="I115" s="63"/>
      <c r="J115" s="63"/>
      <c r="K115" s="68"/>
      <c r="L115" s="100" t="str">
        <f>+IF(AND(K115&gt;0,O115="Ejecución"),(K115/877802)*Tabla28[[#This Row],[% participación]],IF(AND(K115&gt;0,O115&lt;&gt;"Ejecución"),"-",""))</f>
        <v/>
      </c>
      <c r="M115" s="65"/>
      <c r="N115" s="164" t="str">
        <f>+IF(M118="No",1,IF(M118="Si","Ingrese %",""))</f>
        <v/>
      </c>
      <c r="O115" s="153" t="s">
        <v>1150</v>
      </c>
      <c r="P115" s="78"/>
    </row>
    <row r="116" spans="1:16" s="6" customFormat="1" ht="24.75" customHeight="1" x14ac:dyDescent="0.25">
      <c r="A116" s="134">
        <v>3</v>
      </c>
      <c r="B116" s="152" t="s">
        <v>2664</v>
      </c>
      <c r="C116" s="154" t="s">
        <v>31</v>
      </c>
      <c r="D116" s="63"/>
      <c r="E116" s="136"/>
      <c r="F116" s="136"/>
      <c r="G116" s="151" t="str">
        <f t="shared" si="5"/>
        <v/>
      </c>
      <c r="H116" s="64"/>
      <c r="I116" s="63"/>
      <c r="J116" s="63"/>
      <c r="K116" s="68"/>
      <c r="L116" s="100" t="str">
        <f>+IF(AND(K116&gt;0,O116="Ejecución"),(K116/877802)*Tabla28[[#This Row],[% participación]],IF(AND(K116&gt;0,O116&lt;&gt;"Ejecución"),"-",""))</f>
        <v/>
      </c>
      <c r="M116" s="65"/>
      <c r="N116" s="164" t="str">
        <f>+IF(M118="No",1,IF(M118="Si","Ingrese %",""))</f>
        <v/>
      </c>
      <c r="O116" s="153" t="s">
        <v>1150</v>
      </c>
      <c r="P116" s="78"/>
    </row>
    <row r="117" spans="1:16" s="6" customFormat="1" ht="24.75" customHeight="1" outlineLevel="1" x14ac:dyDescent="0.25">
      <c r="A117" s="134">
        <v>4</v>
      </c>
      <c r="B117" s="152" t="s">
        <v>2664</v>
      </c>
      <c r="C117" s="154" t="s">
        <v>31</v>
      </c>
      <c r="D117" s="63"/>
      <c r="E117" s="136"/>
      <c r="F117" s="136"/>
      <c r="G117" s="151" t="str">
        <f t="shared" ref="G117:G159" si="6">IF(AND(E117&lt;&gt;"",F117&lt;&gt;""),((F117-E117)/30),"")</f>
        <v/>
      </c>
      <c r="H117" s="64"/>
      <c r="I117" s="63"/>
      <c r="J117" s="63"/>
      <c r="K117" s="68"/>
      <c r="L117" s="100" t="str">
        <f>+IF(AND(K117&gt;0,O117="Ejecución"),(K117/877802)*Tabla28[[#This Row],[% participación]],IF(AND(K117&gt;0,O117&lt;&gt;"Ejecución"),"-",""))</f>
        <v/>
      </c>
      <c r="M117" s="65"/>
      <c r="N117" s="164" t="str">
        <f>+IF(M118="No",1,IF(M118="Si","Ingrese %",""))</f>
        <v/>
      </c>
      <c r="O117" s="153" t="s">
        <v>1150</v>
      </c>
      <c r="P117" s="78"/>
    </row>
    <row r="118" spans="1:16" s="7" customFormat="1" ht="24.75" customHeight="1" outlineLevel="1" x14ac:dyDescent="0.25">
      <c r="A118" s="135">
        <v>5</v>
      </c>
      <c r="B118" s="152" t="s">
        <v>2664</v>
      </c>
      <c r="C118" s="154" t="s">
        <v>31</v>
      </c>
      <c r="D118" s="63"/>
      <c r="E118" s="136"/>
      <c r="F118" s="136"/>
      <c r="G118" s="151" t="str">
        <f t="shared" si="6"/>
        <v/>
      </c>
      <c r="H118" s="64"/>
      <c r="I118" s="63"/>
      <c r="J118" s="63"/>
      <c r="K118" s="68"/>
      <c r="L118" s="100" t="str">
        <f>+IF(AND(K118&gt;0,O118="Ejecución"),(K118/877802)*Tabla28[[#This Row],[% participación]],IF(AND(K118&gt;0,O118&lt;&gt;"Ejecución"),"-",""))</f>
        <v/>
      </c>
      <c r="M118" s="65"/>
      <c r="N118" s="164" t="str">
        <f t="shared" ref="N118:N160" si="7">+IF(M118="No",1,IF(M118="Si","Ingrese %",""))</f>
        <v/>
      </c>
      <c r="O118" s="153" t="s">
        <v>1150</v>
      </c>
      <c r="P118" s="79"/>
    </row>
    <row r="119" spans="1:16" s="7" customFormat="1" ht="24.75" customHeight="1" outlineLevel="1" x14ac:dyDescent="0.25">
      <c r="A119" s="135">
        <v>6</v>
      </c>
      <c r="B119" s="152" t="s">
        <v>2664</v>
      </c>
      <c r="C119" s="154" t="s">
        <v>31</v>
      </c>
      <c r="D119" s="63"/>
      <c r="E119" s="136"/>
      <c r="F119" s="136"/>
      <c r="G119" s="151" t="str">
        <f t="shared" si="6"/>
        <v/>
      </c>
      <c r="H119" s="64"/>
      <c r="I119" s="63"/>
      <c r="J119" s="63"/>
      <c r="K119" s="68"/>
      <c r="L119" s="100" t="str">
        <f>+IF(AND(K119&gt;0,O119="Ejecución"),(K119/877802)*Tabla28[[#This Row],[% participación]],IF(AND(K119&gt;0,O119&lt;&gt;"Ejecución"),"-",""))</f>
        <v/>
      </c>
      <c r="M119" s="65"/>
      <c r="N119" s="164" t="str">
        <f t="shared" si="7"/>
        <v/>
      </c>
      <c r="O119" s="153" t="s">
        <v>1150</v>
      </c>
      <c r="P119" s="79"/>
    </row>
    <row r="120" spans="1:16" s="7" customFormat="1" ht="24.75" customHeight="1" outlineLevel="1" x14ac:dyDescent="0.25">
      <c r="A120" s="135">
        <v>7</v>
      </c>
      <c r="B120" s="152" t="s">
        <v>2664</v>
      </c>
      <c r="C120" s="154" t="s">
        <v>31</v>
      </c>
      <c r="D120" s="63"/>
      <c r="E120" s="136"/>
      <c r="F120" s="136"/>
      <c r="G120" s="151" t="str">
        <f t="shared" si="6"/>
        <v/>
      </c>
      <c r="H120" s="64"/>
      <c r="I120" s="63"/>
      <c r="J120" s="63"/>
      <c r="K120" s="68"/>
      <c r="L120" s="100" t="str">
        <f>+IF(AND(K120&gt;0,O120="Ejecución"),(K120/877802)*Tabla28[[#This Row],[% participación]],IF(AND(K120&gt;0,O120&lt;&gt;"Ejecución"),"-",""))</f>
        <v/>
      </c>
      <c r="M120" s="65"/>
      <c r="N120" s="164" t="str">
        <f t="shared" si="7"/>
        <v/>
      </c>
      <c r="O120" s="153" t="s">
        <v>1150</v>
      </c>
      <c r="P120" s="79"/>
    </row>
    <row r="121" spans="1:16" s="7" customFormat="1" ht="24.75" customHeight="1" outlineLevel="1" x14ac:dyDescent="0.25">
      <c r="A121" s="135">
        <v>8</v>
      </c>
      <c r="B121" s="152" t="s">
        <v>2664</v>
      </c>
      <c r="C121" s="154" t="s">
        <v>31</v>
      </c>
      <c r="D121" s="63"/>
      <c r="E121" s="136"/>
      <c r="F121" s="136"/>
      <c r="G121" s="151" t="str">
        <f t="shared" si="6"/>
        <v/>
      </c>
      <c r="H121" s="102"/>
      <c r="I121" s="63"/>
      <c r="J121" s="63"/>
      <c r="K121" s="68"/>
      <c r="L121" s="100" t="str">
        <f>+IF(AND(K121&gt;0,O121="Ejecución"),(K121/877802)*Tabla28[[#This Row],[% participación]],IF(AND(K121&gt;0,O121&lt;&gt;"Ejecución"),"-",""))</f>
        <v/>
      </c>
      <c r="M121" s="65"/>
      <c r="N121" s="164" t="str">
        <f t="shared" si="7"/>
        <v/>
      </c>
      <c r="O121" s="153" t="s">
        <v>1150</v>
      </c>
      <c r="P121" s="79"/>
    </row>
    <row r="122" spans="1:16" s="7" customFormat="1" ht="24.75" customHeight="1" outlineLevel="1" x14ac:dyDescent="0.25">
      <c r="A122" s="135">
        <v>9</v>
      </c>
      <c r="B122" s="152" t="s">
        <v>2664</v>
      </c>
      <c r="C122" s="154" t="s">
        <v>31</v>
      </c>
      <c r="D122" s="63"/>
      <c r="E122" s="136"/>
      <c r="F122" s="136"/>
      <c r="G122" s="151" t="str">
        <f t="shared" si="6"/>
        <v/>
      </c>
      <c r="H122" s="64"/>
      <c r="I122" s="63"/>
      <c r="J122" s="63"/>
      <c r="K122" s="68"/>
      <c r="L122" s="100" t="str">
        <f>+IF(AND(K122&gt;0,O122="Ejecución"),(K122/877802)*Tabla28[[#This Row],[% participación]],IF(AND(K122&gt;0,O122&lt;&gt;"Ejecución"),"-",""))</f>
        <v/>
      </c>
      <c r="M122" s="65"/>
      <c r="N122" s="164" t="str">
        <f t="shared" si="7"/>
        <v/>
      </c>
      <c r="O122" s="153" t="s">
        <v>1150</v>
      </c>
      <c r="P122" s="79"/>
    </row>
    <row r="123" spans="1:16" s="7" customFormat="1" ht="24.75" customHeight="1" outlineLevel="1" x14ac:dyDescent="0.25">
      <c r="A123" s="135">
        <v>10</v>
      </c>
      <c r="B123" s="152" t="s">
        <v>2664</v>
      </c>
      <c r="C123" s="154" t="s">
        <v>31</v>
      </c>
      <c r="D123" s="63"/>
      <c r="E123" s="136"/>
      <c r="F123" s="136"/>
      <c r="G123" s="151" t="str">
        <f t="shared" si="6"/>
        <v/>
      </c>
      <c r="H123" s="64"/>
      <c r="I123" s="63"/>
      <c r="J123" s="63"/>
      <c r="K123" s="68"/>
      <c r="L123" s="100" t="str">
        <f>+IF(AND(K123&gt;0,O123="Ejecución"),(K123/877802)*Tabla28[[#This Row],[% participación]],IF(AND(K123&gt;0,O123&lt;&gt;"Ejecución"),"-",""))</f>
        <v/>
      </c>
      <c r="M123" s="65"/>
      <c r="N123" s="164" t="str">
        <f t="shared" si="7"/>
        <v/>
      </c>
      <c r="O123" s="153" t="s">
        <v>1150</v>
      </c>
      <c r="P123" s="79"/>
    </row>
    <row r="124" spans="1:16" s="7" customFormat="1" ht="24.75" customHeight="1" outlineLevel="1" x14ac:dyDescent="0.25">
      <c r="A124" s="135">
        <v>11</v>
      </c>
      <c r="B124" s="152" t="s">
        <v>2664</v>
      </c>
      <c r="C124" s="154" t="s">
        <v>31</v>
      </c>
      <c r="D124" s="63"/>
      <c r="E124" s="136"/>
      <c r="F124" s="136"/>
      <c r="G124" s="151" t="str">
        <f t="shared" si="6"/>
        <v/>
      </c>
      <c r="H124" s="64"/>
      <c r="I124" s="63"/>
      <c r="J124" s="63"/>
      <c r="K124" s="68"/>
      <c r="L124" s="100" t="str">
        <f>+IF(AND(K124&gt;0,O124="Ejecución"),(K124/877802)*Tabla28[[#This Row],[% participación]],IF(AND(K124&gt;0,O124&lt;&gt;"Ejecución"),"-",""))</f>
        <v/>
      </c>
      <c r="M124" s="65"/>
      <c r="N124" s="164" t="str">
        <f t="shared" si="7"/>
        <v/>
      </c>
      <c r="O124" s="153" t="s">
        <v>1150</v>
      </c>
      <c r="P124" s="79"/>
    </row>
    <row r="125" spans="1:16" s="7" customFormat="1" ht="24.75" customHeight="1" outlineLevel="1" x14ac:dyDescent="0.25">
      <c r="A125" s="135">
        <v>12</v>
      </c>
      <c r="B125" s="152" t="s">
        <v>2664</v>
      </c>
      <c r="C125" s="154" t="s">
        <v>31</v>
      </c>
      <c r="D125" s="63"/>
      <c r="E125" s="136"/>
      <c r="F125" s="136"/>
      <c r="G125" s="151" t="str">
        <f t="shared" si="6"/>
        <v/>
      </c>
      <c r="H125" s="64"/>
      <c r="I125" s="63"/>
      <c r="J125" s="63"/>
      <c r="K125" s="68"/>
      <c r="L125" s="100" t="str">
        <f>+IF(AND(K125&gt;0,O125="Ejecución"),(K125/877802)*Tabla28[[#This Row],[% participación]],IF(AND(K125&gt;0,O125&lt;&gt;"Ejecución"),"-",""))</f>
        <v/>
      </c>
      <c r="M125" s="65"/>
      <c r="N125" s="164" t="str">
        <f t="shared" si="7"/>
        <v/>
      </c>
      <c r="O125" s="153" t="s">
        <v>1150</v>
      </c>
      <c r="P125" s="79"/>
    </row>
    <row r="126" spans="1:16" s="7" customFormat="1" ht="24.75" customHeight="1" outlineLevel="1" x14ac:dyDescent="0.25">
      <c r="A126" s="135">
        <v>13</v>
      </c>
      <c r="B126" s="152" t="s">
        <v>2664</v>
      </c>
      <c r="C126" s="154" t="s">
        <v>31</v>
      </c>
      <c r="D126" s="63"/>
      <c r="E126" s="136"/>
      <c r="F126" s="136"/>
      <c r="G126" s="151" t="str">
        <f t="shared" si="6"/>
        <v/>
      </c>
      <c r="H126" s="64"/>
      <c r="I126" s="63"/>
      <c r="J126" s="63"/>
      <c r="K126" s="68"/>
      <c r="L126" s="100" t="str">
        <f>+IF(AND(K126&gt;0,O126="Ejecución"),(K126/877802)*Tabla28[[#This Row],[% participación]],IF(AND(K126&gt;0,O126&lt;&gt;"Ejecución"),"-",""))</f>
        <v/>
      </c>
      <c r="M126" s="65"/>
      <c r="N126" s="164" t="str">
        <f t="shared" si="7"/>
        <v/>
      </c>
      <c r="O126" s="153" t="s">
        <v>1150</v>
      </c>
      <c r="P126" s="79"/>
    </row>
    <row r="127" spans="1:16" s="7" customFormat="1" ht="24.75" customHeight="1" outlineLevel="1" x14ac:dyDescent="0.25">
      <c r="A127" s="135">
        <v>14</v>
      </c>
      <c r="B127" s="152" t="s">
        <v>2664</v>
      </c>
      <c r="C127" s="154" t="s">
        <v>31</v>
      </c>
      <c r="D127" s="63"/>
      <c r="E127" s="136"/>
      <c r="F127" s="136"/>
      <c r="G127" s="151" t="str">
        <f t="shared" si="6"/>
        <v/>
      </c>
      <c r="H127" s="64"/>
      <c r="I127" s="63"/>
      <c r="J127" s="63"/>
      <c r="K127" s="68"/>
      <c r="L127" s="100" t="str">
        <f>+IF(AND(K127&gt;0,O127="Ejecución"),(K127/877802)*Tabla28[[#This Row],[% participación]],IF(AND(K127&gt;0,O127&lt;&gt;"Ejecución"),"-",""))</f>
        <v/>
      </c>
      <c r="M127" s="65"/>
      <c r="N127" s="164" t="str">
        <f t="shared" si="7"/>
        <v/>
      </c>
      <c r="O127" s="153" t="s">
        <v>1150</v>
      </c>
      <c r="P127" s="79"/>
    </row>
    <row r="128" spans="1:16" s="7" customFormat="1" ht="24.75" customHeight="1" outlineLevel="1" x14ac:dyDescent="0.25">
      <c r="A128" s="135">
        <v>15</v>
      </c>
      <c r="B128" s="152" t="s">
        <v>2664</v>
      </c>
      <c r="C128" s="154" t="s">
        <v>31</v>
      </c>
      <c r="D128" s="63"/>
      <c r="E128" s="136"/>
      <c r="F128" s="136"/>
      <c r="G128" s="151" t="str">
        <f t="shared" si="6"/>
        <v/>
      </c>
      <c r="H128" s="64"/>
      <c r="I128" s="63"/>
      <c r="J128" s="63"/>
      <c r="K128" s="68"/>
      <c r="L128" s="100" t="str">
        <f>+IF(AND(K128&gt;0,O128="Ejecución"),(K128/877802)*Tabla28[[#This Row],[% participación]],IF(AND(K128&gt;0,O128&lt;&gt;"Ejecución"),"-",""))</f>
        <v/>
      </c>
      <c r="M128" s="65"/>
      <c r="N128" s="164" t="str">
        <f t="shared" si="7"/>
        <v/>
      </c>
      <c r="O128" s="153" t="s">
        <v>1150</v>
      </c>
      <c r="P128" s="79"/>
    </row>
    <row r="129" spans="1:16" s="7" customFormat="1" ht="24.75" customHeight="1" outlineLevel="1" x14ac:dyDescent="0.25">
      <c r="A129" s="135">
        <v>16</v>
      </c>
      <c r="B129" s="152" t="s">
        <v>2664</v>
      </c>
      <c r="C129" s="154" t="s">
        <v>31</v>
      </c>
      <c r="D129" s="63"/>
      <c r="E129" s="136"/>
      <c r="F129" s="136"/>
      <c r="G129" s="151" t="str">
        <f t="shared" si="6"/>
        <v/>
      </c>
      <c r="H129" s="64"/>
      <c r="I129" s="63"/>
      <c r="J129" s="63"/>
      <c r="K129" s="68"/>
      <c r="L129" s="100" t="str">
        <f>+IF(AND(K129&gt;0,O129="Ejecución"),(K129/877802)*Tabla28[[#This Row],[% participación]],IF(AND(K129&gt;0,O129&lt;&gt;"Ejecución"),"-",""))</f>
        <v/>
      </c>
      <c r="M129" s="65"/>
      <c r="N129" s="164" t="str">
        <f t="shared" si="7"/>
        <v/>
      </c>
      <c r="O129" s="153" t="s">
        <v>1150</v>
      </c>
      <c r="P129" s="79"/>
    </row>
    <row r="130" spans="1:16" s="7" customFormat="1" ht="24.75" customHeight="1" outlineLevel="1" x14ac:dyDescent="0.25">
      <c r="A130" s="135">
        <v>17</v>
      </c>
      <c r="B130" s="152" t="s">
        <v>2664</v>
      </c>
      <c r="C130" s="154" t="s">
        <v>31</v>
      </c>
      <c r="D130" s="63"/>
      <c r="E130" s="136"/>
      <c r="F130" s="136"/>
      <c r="G130" s="151" t="str">
        <f t="shared" si="6"/>
        <v/>
      </c>
      <c r="H130" s="64"/>
      <c r="I130" s="63"/>
      <c r="J130" s="63"/>
      <c r="K130" s="68"/>
      <c r="L130" s="100" t="str">
        <f>+IF(AND(K130&gt;0,O130="Ejecución"),(K130/877802)*Tabla28[[#This Row],[% participación]],IF(AND(K130&gt;0,O130&lt;&gt;"Ejecución"),"-",""))</f>
        <v/>
      </c>
      <c r="M130" s="65"/>
      <c r="N130" s="164" t="str">
        <f t="shared" si="7"/>
        <v/>
      </c>
      <c r="O130" s="153" t="s">
        <v>1150</v>
      </c>
      <c r="P130" s="79"/>
    </row>
    <row r="131" spans="1:16" s="7" customFormat="1" ht="24.75" customHeight="1" outlineLevel="1" x14ac:dyDescent="0.25">
      <c r="A131" s="135">
        <v>18</v>
      </c>
      <c r="B131" s="152" t="s">
        <v>2664</v>
      </c>
      <c r="C131" s="154" t="s">
        <v>31</v>
      </c>
      <c r="D131" s="63"/>
      <c r="E131" s="136"/>
      <c r="F131" s="136"/>
      <c r="G131" s="151" t="str">
        <f t="shared" si="6"/>
        <v/>
      </c>
      <c r="H131" s="64"/>
      <c r="I131" s="63"/>
      <c r="J131" s="63"/>
      <c r="K131" s="68"/>
      <c r="L131" s="100" t="str">
        <f>+IF(AND(K131&gt;0,O131="Ejecución"),(K131/877802)*Tabla28[[#This Row],[% participación]],IF(AND(K131&gt;0,O131&lt;&gt;"Ejecución"),"-",""))</f>
        <v/>
      </c>
      <c r="M131" s="65"/>
      <c r="N131" s="164" t="str">
        <f t="shared" si="7"/>
        <v/>
      </c>
      <c r="O131" s="153" t="s">
        <v>1150</v>
      </c>
      <c r="P131" s="79"/>
    </row>
    <row r="132" spans="1:16" s="7" customFormat="1" ht="24.75" customHeight="1" outlineLevel="1" x14ac:dyDescent="0.25">
      <c r="A132" s="135">
        <v>19</v>
      </c>
      <c r="B132" s="152" t="s">
        <v>2664</v>
      </c>
      <c r="C132" s="154" t="s">
        <v>31</v>
      </c>
      <c r="D132" s="63"/>
      <c r="E132" s="136"/>
      <c r="F132" s="136"/>
      <c r="G132" s="151" t="str">
        <f t="shared" si="6"/>
        <v/>
      </c>
      <c r="H132" s="64"/>
      <c r="I132" s="63"/>
      <c r="J132" s="63"/>
      <c r="K132" s="68"/>
      <c r="L132" s="100" t="str">
        <f>+IF(AND(K132&gt;0,O132="Ejecución"),(K132/877802)*Tabla28[[#This Row],[% participación]],IF(AND(K132&gt;0,O132&lt;&gt;"Ejecución"),"-",""))</f>
        <v/>
      </c>
      <c r="M132" s="65"/>
      <c r="N132" s="164" t="str">
        <f t="shared" si="7"/>
        <v/>
      </c>
      <c r="O132" s="153" t="s">
        <v>1150</v>
      </c>
      <c r="P132" s="79"/>
    </row>
    <row r="133" spans="1:16" s="7" customFormat="1" ht="24.75" customHeight="1" outlineLevel="1" x14ac:dyDescent="0.25">
      <c r="A133" s="135">
        <v>20</v>
      </c>
      <c r="B133" s="152" t="s">
        <v>2664</v>
      </c>
      <c r="C133" s="154" t="s">
        <v>31</v>
      </c>
      <c r="D133" s="63"/>
      <c r="E133" s="136"/>
      <c r="F133" s="136"/>
      <c r="G133" s="151" t="str">
        <f t="shared" si="6"/>
        <v/>
      </c>
      <c r="H133" s="64"/>
      <c r="I133" s="63"/>
      <c r="J133" s="63"/>
      <c r="K133" s="68"/>
      <c r="L133" s="100" t="str">
        <f>+IF(AND(K133&gt;0,O133="Ejecución"),(K133/877802)*Tabla28[[#This Row],[% participación]],IF(AND(K133&gt;0,O133&lt;&gt;"Ejecución"),"-",""))</f>
        <v/>
      </c>
      <c r="M133" s="65"/>
      <c r="N133" s="164" t="str">
        <f t="shared" si="7"/>
        <v/>
      </c>
      <c r="O133" s="153" t="s">
        <v>1150</v>
      </c>
      <c r="P133" s="79"/>
    </row>
    <row r="134" spans="1:16" s="7" customFormat="1" ht="24.75" customHeight="1" outlineLevel="1" x14ac:dyDescent="0.25">
      <c r="A134" s="135">
        <v>21</v>
      </c>
      <c r="B134" s="152" t="s">
        <v>2664</v>
      </c>
      <c r="C134" s="154" t="s">
        <v>31</v>
      </c>
      <c r="D134" s="63"/>
      <c r="E134" s="136"/>
      <c r="F134" s="136"/>
      <c r="G134" s="151" t="str">
        <f t="shared" si="6"/>
        <v/>
      </c>
      <c r="H134" s="64"/>
      <c r="I134" s="63"/>
      <c r="J134" s="63"/>
      <c r="K134" s="68"/>
      <c r="L134" s="100" t="str">
        <f>+IF(AND(K134&gt;0,O134="Ejecución"),(K134/877802)*Tabla28[[#This Row],[% participación]],IF(AND(K134&gt;0,O134&lt;&gt;"Ejecución"),"-",""))</f>
        <v/>
      </c>
      <c r="M134" s="65"/>
      <c r="N134" s="164" t="str">
        <f t="shared" si="7"/>
        <v/>
      </c>
      <c r="O134" s="153" t="s">
        <v>1150</v>
      </c>
      <c r="P134" s="79"/>
    </row>
    <row r="135" spans="1:16" s="7" customFormat="1" ht="24.75" customHeight="1" outlineLevel="1" x14ac:dyDescent="0.25">
      <c r="A135" s="135">
        <v>22</v>
      </c>
      <c r="B135" s="152" t="s">
        <v>2664</v>
      </c>
      <c r="C135" s="154" t="s">
        <v>31</v>
      </c>
      <c r="D135" s="63"/>
      <c r="E135" s="136"/>
      <c r="F135" s="136"/>
      <c r="G135" s="151" t="str">
        <f t="shared" si="6"/>
        <v/>
      </c>
      <c r="H135" s="64"/>
      <c r="I135" s="63"/>
      <c r="J135" s="63"/>
      <c r="K135" s="68"/>
      <c r="L135" s="100" t="str">
        <f>+IF(AND(K135&gt;0,O135="Ejecución"),(K135/877802)*Tabla28[[#This Row],[% participación]],IF(AND(K135&gt;0,O135&lt;&gt;"Ejecución"),"-",""))</f>
        <v/>
      </c>
      <c r="M135" s="65"/>
      <c r="N135" s="164" t="str">
        <f t="shared" si="7"/>
        <v/>
      </c>
      <c r="O135" s="153" t="s">
        <v>1150</v>
      </c>
      <c r="P135" s="79"/>
    </row>
    <row r="136" spans="1:16" s="7" customFormat="1" ht="24.75" customHeight="1" outlineLevel="1" x14ac:dyDescent="0.25">
      <c r="A136" s="135">
        <v>23</v>
      </c>
      <c r="B136" s="152" t="s">
        <v>2664</v>
      </c>
      <c r="C136" s="154" t="s">
        <v>31</v>
      </c>
      <c r="D136" s="63"/>
      <c r="E136" s="136"/>
      <c r="F136" s="136"/>
      <c r="G136" s="151" t="str">
        <f t="shared" si="6"/>
        <v/>
      </c>
      <c r="H136" s="64"/>
      <c r="I136" s="63"/>
      <c r="J136" s="63"/>
      <c r="K136" s="68"/>
      <c r="L136" s="100" t="str">
        <f>+IF(AND(K136&gt;0,O136="Ejecución"),(K136/877802)*Tabla28[[#This Row],[% participación]],IF(AND(K136&gt;0,O136&lt;&gt;"Ejecución"),"-",""))</f>
        <v/>
      </c>
      <c r="M136" s="65"/>
      <c r="N136" s="164" t="str">
        <f t="shared" si="7"/>
        <v/>
      </c>
      <c r="O136" s="153" t="s">
        <v>1150</v>
      </c>
      <c r="P136" s="79"/>
    </row>
    <row r="137" spans="1:16" s="7" customFormat="1" ht="24.75" customHeight="1" outlineLevel="1" x14ac:dyDescent="0.25">
      <c r="A137" s="135">
        <v>24</v>
      </c>
      <c r="B137" s="152" t="s">
        <v>2664</v>
      </c>
      <c r="C137" s="154" t="s">
        <v>31</v>
      </c>
      <c r="D137" s="63"/>
      <c r="E137" s="136"/>
      <c r="F137" s="136"/>
      <c r="G137" s="151" t="str">
        <f t="shared" si="6"/>
        <v/>
      </c>
      <c r="H137" s="64"/>
      <c r="I137" s="63"/>
      <c r="J137" s="63"/>
      <c r="K137" s="68"/>
      <c r="L137" s="100" t="str">
        <f>+IF(AND(K137&gt;0,O137="Ejecución"),(K137/877802)*Tabla28[[#This Row],[% participación]],IF(AND(K137&gt;0,O137&lt;&gt;"Ejecución"),"-",""))</f>
        <v/>
      </c>
      <c r="M137" s="65"/>
      <c r="N137" s="164" t="str">
        <f t="shared" si="7"/>
        <v/>
      </c>
      <c r="O137" s="153" t="s">
        <v>1150</v>
      </c>
      <c r="P137" s="79"/>
    </row>
    <row r="138" spans="1:16" s="7" customFormat="1" ht="24.75" customHeight="1" outlineLevel="1" x14ac:dyDescent="0.25">
      <c r="A138" s="135">
        <v>25</v>
      </c>
      <c r="B138" s="152" t="s">
        <v>2664</v>
      </c>
      <c r="C138" s="154" t="s">
        <v>31</v>
      </c>
      <c r="D138" s="63"/>
      <c r="E138" s="136"/>
      <c r="F138" s="136"/>
      <c r="G138" s="151" t="str">
        <f t="shared" si="6"/>
        <v/>
      </c>
      <c r="H138" s="64"/>
      <c r="I138" s="63"/>
      <c r="J138" s="63"/>
      <c r="K138" s="68"/>
      <c r="L138" s="100" t="str">
        <f>+IF(AND(K138&gt;0,O138="Ejecución"),(K138/877802)*Tabla28[[#This Row],[% participación]],IF(AND(K138&gt;0,O138&lt;&gt;"Ejecución"),"-",""))</f>
        <v/>
      </c>
      <c r="M138" s="65"/>
      <c r="N138" s="164" t="str">
        <f t="shared" si="7"/>
        <v/>
      </c>
      <c r="O138" s="153" t="s">
        <v>1150</v>
      </c>
      <c r="P138" s="79"/>
    </row>
    <row r="139" spans="1:16" s="7" customFormat="1" ht="24.75" customHeight="1" outlineLevel="1" x14ac:dyDescent="0.25">
      <c r="A139" s="135">
        <v>26</v>
      </c>
      <c r="B139" s="152" t="s">
        <v>2664</v>
      </c>
      <c r="C139" s="154" t="s">
        <v>31</v>
      </c>
      <c r="D139" s="63"/>
      <c r="E139" s="136"/>
      <c r="F139" s="136"/>
      <c r="G139" s="151" t="str">
        <f t="shared" si="6"/>
        <v/>
      </c>
      <c r="H139" s="64"/>
      <c r="I139" s="63"/>
      <c r="J139" s="63"/>
      <c r="K139" s="68"/>
      <c r="L139" s="100" t="str">
        <f>+IF(AND(K139&gt;0,O139="Ejecución"),(K139/877802)*Tabla28[[#This Row],[% participación]],IF(AND(K139&gt;0,O139&lt;&gt;"Ejecución"),"-",""))</f>
        <v/>
      </c>
      <c r="M139" s="65"/>
      <c r="N139" s="164" t="str">
        <f t="shared" si="7"/>
        <v/>
      </c>
      <c r="O139" s="153" t="s">
        <v>1150</v>
      </c>
      <c r="P139" s="79"/>
    </row>
    <row r="140" spans="1:16" s="7" customFormat="1" ht="24.75" customHeight="1" outlineLevel="1" x14ac:dyDescent="0.25">
      <c r="A140" s="135">
        <v>27</v>
      </c>
      <c r="B140" s="152" t="s">
        <v>2664</v>
      </c>
      <c r="C140" s="154" t="s">
        <v>31</v>
      </c>
      <c r="D140" s="63"/>
      <c r="E140" s="136"/>
      <c r="F140" s="136"/>
      <c r="G140" s="151" t="str">
        <f t="shared" si="6"/>
        <v/>
      </c>
      <c r="H140" s="64"/>
      <c r="I140" s="63"/>
      <c r="J140" s="63"/>
      <c r="K140" s="68"/>
      <c r="L140" s="100" t="str">
        <f>+IF(AND(K140&gt;0,O140="Ejecución"),(K140/877802)*Tabla28[[#This Row],[% participación]],IF(AND(K140&gt;0,O140&lt;&gt;"Ejecución"),"-",""))</f>
        <v/>
      </c>
      <c r="M140" s="65"/>
      <c r="N140" s="164" t="str">
        <f t="shared" si="7"/>
        <v/>
      </c>
      <c r="O140" s="153" t="s">
        <v>1150</v>
      </c>
      <c r="P140" s="79"/>
    </row>
    <row r="141" spans="1:16" s="7" customFormat="1" ht="24.75" customHeight="1" outlineLevel="1" x14ac:dyDescent="0.25">
      <c r="A141" s="135">
        <v>28</v>
      </c>
      <c r="B141" s="152" t="s">
        <v>2664</v>
      </c>
      <c r="C141" s="154" t="s">
        <v>31</v>
      </c>
      <c r="D141" s="63"/>
      <c r="E141" s="136"/>
      <c r="F141" s="136"/>
      <c r="G141" s="151" t="str">
        <f t="shared" si="6"/>
        <v/>
      </c>
      <c r="H141" s="64"/>
      <c r="I141" s="63"/>
      <c r="J141" s="63"/>
      <c r="K141" s="68"/>
      <c r="L141" s="100" t="str">
        <f>+IF(AND(K141&gt;0,O141="Ejecución"),(K141/877802)*Tabla28[[#This Row],[% participación]],IF(AND(K141&gt;0,O141&lt;&gt;"Ejecución"),"-",""))</f>
        <v/>
      </c>
      <c r="M141" s="65"/>
      <c r="N141" s="164" t="str">
        <f t="shared" si="7"/>
        <v/>
      </c>
      <c r="O141" s="153" t="s">
        <v>1150</v>
      </c>
      <c r="P141" s="79"/>
    </row>
    <row r="142" spans="1:16" s="7" customFormat="1" ht="24.75" customHeight="1" outlineLevel="1" x14ac:dyDescent="0.25">
      <c r="A142" s="135">
        <v>29</v>
      </c>
      <c r="B142" s="152" t="s">
        <v>2664</v>
      </c>
      <c r="C142" s="154" t="s">
        <v>31</v>
      </c>
      <c r="D142" s="63"/>
      <c r="E142" s="136"/>
      <c r="F142" s="136"/>
      <c r="G142" s="151" t="str">
        <f t="shared" si="6"/>
        <v/>
      </c>
      <c r="H142" s="64"/>
      <c r="I142" s="63"/>
      <c r="J142" s="63"/>
      <c r="K142" s="68"/>
      <c r="L142" s="100" t="str">
        <f>+IF(AND(K142&gt;0,O142="Ejecución"),(K142/877802)*Tabla28[[#This Row],[% participación]],IF(AND(K142&gt;0,O142&lt;&gt;"Ejecución"),"-",""))</f>
        <v/>
      </c>
      <c r="M142" s="65"/>
      <c r="N142" s="164" t="str">
        <f t="shared" si="7"/>
        <v/>
      </c>
      <c r="O142" s="153" t="s">
        <v>1150</v>
      </c>
      <c r="P142" s="79"/>
    </row>
    <row r="143" spans="1:16" s="7" customFormat="1" ht="24.75" customHeight="1" outlineLevel="1" x14ac:dyDescent="0.25">
      <c r="A143" s="135">
        <v>30</v>
      </c>
      <c r="B143" s="152" t="s">
        <v>2664</v>
      </c>
      <c r="C143" s="154" t="s">
        <v>31</v>
      </c>
      <c r="D143" s="63"/>
      <c r="E143" s="136"/>
      <c r="F143" s="136"/>
      <c r="G143" s="151" t="str">
        <f t="shared" si="6"/>
        <v/>
      </c>
      <c r="H143" s="64"/>
      <c r="I143" s="63"/>
      <c r="J143" s="63"/>
      <c r="K143" s="68"/>
      <c r="L143" s="100" t="str">
        <f>+IF(AND(K143&gt;0,O143="Ejecución"),(K143/877802)*Tabla28[[#This Row],[% participación]],IF(AND(K143&gt;0,O143&lt;&gt;"Ejecución"),"-",""))</f>
        <v/>
      </c>
      <c r="M143" s="65"/>
      <c r="N143" s="164" t="str">
        <f t="shared" si="7"/>
        <v/>
      </c>
      <c r="O143" s="153" t="s">
        <v>1150</v>
      </c>
      <c r="P143" s="79"/>
    </row>
    <row r="144" spans="1:16" s="7" customFormat="1" ht="24.75" customHeight="1" outlineLevel="1" x14ac:dyDescent="0.25">
      <c r="A144" s="135">
        <v>31</v>
      </c>
      <c r="B144" s="152" t="s">
        <v>2664</v>
      </c>
      <c r="C144" s="154" t="s">
        <v>31</v>
      </c>
      <c r="D144" s="63"/>
      <c r="E144" s="136"/>
      <c r="F144" s="136"/>
      <c r="G144" s="151" t="str">
        <f t="shared" si="6"/>
        <v/>
      </c>
      <c r="H144" s="64"/>
      <c r="I144" s="63"/>
      <c r="J144" s="63"/>
      <c r="K144" s="68"/>
      <c r="L144" s="100" t="str">
        <f>+IF(AND(K144&gt;0,O144="Ejecución"),(K144/877802)*Tabla28[[#This Row],[% participación]],IF(AND(K144&gt;0,O144&lt;&gt;"Ejecución"),"-",""))</f>
        <v/>
      </c>
      <c r="M144" s="65"/>
      <c r="N144" s="164" t="str">
        <f t="shared" si="7"/>
        <v/>
      </c>
      <c r="O144" s="153" t="s">
        <v>1150</v>
      </c>
      <c r="P144" s="79"/>
    </row>
    <row r="145" spans="1:16" s="7" customFormat="1" ht="24.75" customHeight="1" outlineLevel="1" x14ac:dyDescent="0.25">
      <c r="A145" s="135">
        <v>32</v>
      </c>
      <c r="B145" s="152" t="s">
        <v>2664</v>
      </c>
      <c r="C145" s="154" t="s">
        <v>31</v>
      </c>
      <c r="D145" s="63"/>
      <c r="E145" s="136"/>
      <c r="F145" s="136"/>
      <c r="G145" s="151" t="str">
        <f t="shared" si="6"/>
        <v/>
      </c>
      <c r="H145" s="64"/>
      <c r="I145" s="63"/>
      <c r="J145" s="63"/>
      <c r="K145" s="68"/>
      <c r="L145" s="100" t="str">
        <f>+IF(AND(K145&gt;0,O145="Ejecución"),(K145/877802)*Tabla28[[#This Row],[% participación]],IF(AND(K145&gt;0,O145&lt;&gt;"Ejecución"),"-",""))</f>
        <v/>
      </c>
      <c r="M145" s="65"/>
      <c r="N145" s="164" t="str">
        <f t="shared" si="7"/>
        <v/>
      </c>
      <c r="O145" s="153" t="s">
        <v>1150</v>
      </c>
      <c r="P145" s="79"/>
    </row>
    <row r="146" spans="1:16" s="7" customFormat="1" ht="24.75" customHeight="1" outlineLevel="1" x14ac:dyDescent="0.25">
      <c r="A146" s="135">
        <v>33</v>
      </c>
      <c r="B146" s="152" t="s">
        <v>2664</v>
      </c>
      <c r="C146" s="154" t="s">
        <v>31</v>
      </c>
      <c r="D146" s="63"/>
      <c r="E146" s="136"/>
      <c r="F146" s="136"/>
      <c r="G146" s="151" t="str">
        <f t="shared" si="6"/>
        <v/>
      </c>
      <c r="H146" s="64"/>
      <c r="I146" s="63"/>
      <c r="J146" s="63"/>
      <c r="K146" s="68"/>
      <c r="L146" s="100" t="str">
        <f>+IF(AND(K146&gt;0,O146="Ejecución"),(K146/877802)*Tabla28[[#This Row],[% participación]],IF(AND(K146&gt;0,O146&lt;&gt;"Ejecución"),"-",""))</f>
        <v/>
      </c>
      <c r="M146" s="65"/>
      <c r="N146" s="164" t="str">
        <f t="shared" si="7"/>
        <v/>
      </c>
      <c r="O146" s="153" t="s">
        <v>1150</v>
      </c>
      <c r="P146" s="79"/>
    </row>
    <row r="147" spans="1:16" s="7" customFormat="1" ht="24.75" customHeight="1" outlineLevel="1" x14ac:dyDescent="0.25">
      <c r="A147" s="135">
        <v>34</v>
      </c>
      <c r="B147" s="152" t="s">
        <v>2664</v>
      </c>
      <c r="C147" s="154" t="s">
        <v>31</v>
      </c>
      <c r="D147" s="63"/>
      <c r="E147" s="136"/>
      <c r="F147" s="136"/>
      <c r="G147" s="151" t="str">
        <f t="shared" si="6"/>
        <v/>
      </c>
      <c r="H147" s="64"/>
      <c r="I147" s="63"/>
      <c r="J147" s="63"/>
      <c r="K147" s="68"/>
      <c r="L147" s="100" t="str">
        <f>+IF(AND(K147&gt;0,O147="Ejecución"),(K147/877802)*Tabla28[[#This Row],[% participación]],IF(AND(K147&gt;0,O147&lt;&gt;"Ejecución"),"-",""))</f>
        <v/>
      </c>
      <c r="M147" s="65"/>
      <c r="N147" s="164" t="str">
        <f t="shared" si="7"/>
        <v/>
      </c>
      <c r="O147" s="153" t="s">
        <v>1150</v>
      </c>
      <c r="P147" s="79"/>
    </row>
    <row r="148" spans="1:16" s="7" customFormat="1" ht="24.75" customHeight="1" outlineLevel="1" x14ac:dyDescent="0.25">
      <c r="A148" s="135">
        <v>35</v>
      </c>
      <c r="B148" s="152" t="s">
        <v>2664</v>
      </c>
      <c r="C148" s="154" t="s">
        <v>31</v>
      </c>
      <c r="D148" s="63"/>
      <c r="E148" s="136"/>
      <c r="F148" s="136"/>
      <c r="G148" s="151" t="str">
        <f t="shared" si="6"/>
        <v/>
      </c>
      <c r="H148" s="64"/>
      <c r="I148" s="63"/>
      <c r="J148" s="63"/>
      <c r="K148" s="68"/>
      <c r="L148" s="100" t="str">
        <f>+IF(AND(K148&gt;0,O148="Ejecución"),(K148/877802)*Tabla28[[#This Row],[% participación]],IF(AND(K148&gt;0,O148&lt;&gt;"Ejecución"),"-",""))</f>
        <v/>
      </c>
      <c r="M148" s="65"/>
      <c r="N148" s="164" t="str">
        <f t="shared" si="7"/>
        <v/>
      </c>
      <c r="O148" s="153" t="s">
        <v>1150</v>
      </c>
      <c r="P148" s="79"/>
    </row>
    <row r="149" spans="1:16" s="7" customFormat="1" ht="24.75" customHeight="1" outlineLevel="1" x14ac:dyDescent="0.25">
      <c r="A149" s="135">
        <v>36</v>
      </c>
      <c r="B149" s="152" t="s">
        <v>2664</v>
      </c>
      <c r="C149" s="154" t="s">
        <v>31</v>
      </c>
      <c r="D149" s="63"/>
      <c r="E149" s="136"/>
      <c r="F149" s="136"/>
      <c r="G149" s="151" t="str">
        <f t="shared" si="6"/>
        <v/>
      </c>
      <c r="H149" s="64"/>
      <c r="I149" s="63"/>
      <c r="J149" s="63"/>
      <c r="K149" s="68"/>
      <c r="L149" s="100" t="str">
        <f>+IF(AND(K149&gt;0,O149="Ejecución"),(K149/877802)*Tabla28[[#This Row],[% participación]],IF(AND(K149&gt;0,O149&lt;&gt;"Ejecución"),"-",""))</f>
        <v/>
      </c>
      <c r="M149" s="65"/>
      <c r="N149" s="164" t="str">
        <f t="shared" si="7"/>
        <v/>
      </c>
      <c r="O149" s="153" t="s">
        <v>1150</v>
      </c>
      <c r="P149" s="79"/>
    </row>
    <row r="150" spans="1:16" s="7" customFormat="1" ht="24.75" customHeight="1" outlineLevel="1" x14ac:dyDescent="0.25">
      <c r="A150" s="135">
        <v>37</v>
      </c>
      <c r="B150" s="152" t="s">
        <v>2664</v>
      </c>
      <c r="C150" s="154" t="s">
        <v>31</v>
      </c>
      <c r="D150" s="63"/>
      <c r="E150" s="136"/>
      <c r="F150" s="136"/>
      <c r="G150" s="151" t="str">
        <f t="shared" si="6"/>
        <v/>
      </c>
      <c r="H150" s="64"/>
      <c r="I150" s="63"/>
      <c r="J150" s="63"/>
      <c r="K150" s="68"/>
      <c r="L150" s="100" t="str">
        <f>+IF(AND(K150&gt;0,O150="Ejecución"),(K150/877802)*Tabla28[[#This Row],[% participación]],IF(AND(K150&gt;0,O150&lt;&gt;"Ejecución"),"-",""))</f>
        <v/>
      </c>
      <c r="M150" s="65"/>
      <c r="N150" s="164" t="str">
        <f t="shared" si="7"/>
        <v/>
      </c>
      <c r="O150" s="153" t="s">
        <v>1150</v>
      </c>
      <c r="P150" s="79"/>
    </row>
    <row r="151" spans="1:16" s="7" customFormat="1" ht="24.75" customHeight="1" outlineLevel="1" x14ac:dyDescent="0.25">
      <c r="A151" s="135">
        <v>38</v>
      </c>
      <c r="B151" s="152" t="s">
        <v>2664</v>
      </c>
      <c r="C151" s="154" t="s">
        <v>31</v>
      </c>
      <c r="D151" s="63"/>
      <c r="E151" s="136"/>
      <c r="F151" s="136"/>
      <c r="G151" s="151" t="str">
        <f t="shared" si="6"/>
        <v/>
      </c>
      <c r="H151" s="64"/>
      <c r="I151" s="63"/>
      <c r="J151" s="63"/>
      <c r="K151" s="68"/>
      <c r="L151" s="100" t="str">
        <f>+IF(AND(K151&gt;0,O151="Ejecución"),(K151/877802)*Tabla28[[#This Row],[% participación]],IF(AND(K151&gt;0,O151&lt;&gt;"Ejecución"),"-",""))</f>
        <v/>
      </c>
      <c r="M151" s="65"/>
      <c r="N151" s="164" t="str">
        <f t="shared" si="7"/>
        <v/>
      </c>
      <c r="O151" s="153" t="s">
        <v>1150</v>
      </c>
      <c r="P151" s="79"/>
    </row>
    <row r="152" spans="1:16" s="7" customFormat="1" ht="24.75" customHeight="1" outlineLevel="1" x14ac:dyDescent="0.25">
      <c r="A152" s="135">
        <v>39</v>
      </c>
      <c r="B152" s="152" t="s">
        <v>2664</v>
      </c>
      <c r="C152" s="154" t="s">
        <v>31</v>
      </c>
      <c r="D152" s="63"/>
      <c r="E152" s="136"/>
      <c r="F152" s="136"/>
      <c r="G152" s="151" t="str">
        <f t="shared" si="6"/>
        <v/>
      </c>
      <c r="H152" s="64"/>
      <c r="I152" s="63"/>
      <c r="J152" s="63"/>
      <c r="K152" s="68"/>
      <c r="L152" s="100" t="str">
        <f>+IF(AND(K152&gt;0,O152="Ejecución"),(K152/877802)*Tabla28[[#This Row],[% participación]],IF(AND(K152&gt;0,O152&lt;&gt;"Ejecución"),"-",""))</f>
        <v/>
      </c>
      <c r="M152" s="65"/>
      <c r="N152" s="164" t="str">
        <f t="shared" si="7"/>
        <v/>
      </c>
      <c r="O152" s="153" t="s">
        <v>1150</v>
      </c>
      <c r="P152" s="79"/>
    </row>
    <row r="153" spans="1:16" s="7" customFormat="1" ht="24.75" customHeight="1" outlineLevel="1" x14ac:dyDescent="0.25">
      <c r="A153" s="135">
        <v>40</v>
      </c>
      <c r="B153" s="152" t="s">
        <v>2664</v>
      </c>
      <c r="C153" s="154" t="s">
        <v>31</v>
      </c>
      <c r="D153" s="63"/>
      <c r="E153" s="136"/>
      <c r="F153" s="136"/>
      <c r="G153" s="151" t="str">
        <f t="shared" si="6"/>
        <v/>
      </c>
      <c r="H153" s="64"/>
      <c r="I153" s="63"/>
      <c r="J153" s="63"/>
      <c r="K153" s="68"/>
      <c r="L153" s="100" t="str">
        <f>+IF(AND(K153&gt;0,O153="Ejecución"),(K153/877802)*Tabla28[[#This Row],[% participación]],IF(AND(K153&gt;0,O153&lt;&gt;"Ejecución"),"-",""))</f>
        <v/>
      </c>
      <c r="M153" s="65"/>
      <c r="N153" s="164" t="str">
        <f t="shared" si="7"/>
        <v/>
      </c>
      <c r="O153" s="153" t="s">
        <v>1150</v>
      </c>
      <c r="P153" s="79"/>
    </row>
    <row r="154" spans="1:16" s="7" customFormat="1" ht="24.75" customHeight="1" outlineLevel="1" x14ac:dyDescent="0.25">
      <c r="A154" s="135">
        <v>41</v>
      </c>
      <c r="B154" s="152" t="s">
        <v>2664</v>
      </c>
      <c r="C154" s="154" t="s">
        <v>31</v>
      </c>
      <c r="D154" s="63"/>
      <c r="E154" s="136"/>
      <c r="F154" s="136"/>
      <c r="G154" s="151" t="str">
        <f t="shared" si="6"/>
        <v/>
      </c>
      <c r="H154" s="64"/>
      <c r="I154" s="63"/>
      <c r="J154" s="63"/>
      <c r="K154" s="68"/>
      <c r="L154" s="100" t="str">
        <f>+IF(AND(K154&gt;0,O154="Ejecución"),(K154/877802)*Tabla28[[#This Row],[% participación]],IF(AND(K154&gt;0,O154&lt;&gt;"Ejecución"),"-",""))</f>
        <v/>
      </c>
      <c r="M154" s="65"/>
      <c r="N154" s="164" t="str">
        <f t="shared" si="7"/>
        <v/>
      </c>
      <c r="O154" s="153" t="s">
        <v>1150</v>
      </c>
      <c r="P154" s="79"/>
    </row>
    <row r="155" spans="1:16" s="7" customFormat="1" ht="24.75" customHeight="1" outlineLevel="1" x14ac:dyDescent="0.25">
      <c r="A155" s="135">
        <v>42</v>
      </c>
      <c r="B155" s="152" t="s">
        <v>2664</v>
      </c>
      <c r="C155" s="154" t="s">
        <v>31</v>
      </c>
      <c r="D155" s="63"/>
      <c r="E155" s="136"/>
      <c r="F155" s="136"/>
      <c r="G155" s="151" t="str">
        <f t="shared" si="6"/>
        <v/>
      </c>
      <c r="H155" s="64"/>
      <c r="I155" s="63"/>
      <c r="J155" s="63"/>
      <c r="K155" s="68"/>
      <c r="L155" s="100" t="str">
        <f>+IF(AND(K155&gt;0,O155="Ejecución"),(K155/877802)*Tabla28[[#This Row],[% participación]],IF(AND(K155&gt;0,O155&lt;&gt;"Ejecución"),"-",""))</f>
        <v/>
      </c>
      <c r="M155" s="65"/>
      <c r="N155" s="164" t="str">
        <f t="shared" si="7"/>
        <v/>
      </c>
      <c r="O155" s="153" t="s">
        <v>1150</v>
      </c>
      <c r="P155" s="79"/>
    </row>
    <row r="156" spans="1:16" s="7" customFormat="1" ht="24" customHeight="1" outlineLevel="1" x14ac:dyDescent="0.25">
      <c r="A156" s="135">
        <v>43</v>
      </c>
      <c r="B156" s="152" t="s">
        <v>2664</v>
      </c>
      <c r="C156" s="154" t="s">
        <v>31</v>
      </c>
      <c r="D156" s="63"/>
      <c r="E156" s="136"/>
      <c r="F156" s="136"/>
      <c r="G156" s="151" t="str">
        <f t="shared" si="6"/>
        <v/>
      </c>
      <c r="H156" s="64"/>
      <c r="I156" s="63"/>
      <c r="J156" s="63"/>
      <c r="K156" s="68"/>
      <c r="L156" s="100" t="str">
        <f>+IF(AND(K156&gt;0,O156="Ejecución"),(K156/877802)*Tabla28[[#This Row],[% participación]],IF(AND(K156&gt;0,O156&lt;&gt;"Ejecución"),"-",""))</f>
        <v/>
      </c>
      <c r="M156" s="65"/>
      <c r="N156" s="164" t="str">
        <f t="shared" si="7"/>
        <v/>
      </c>
      <c r="O156" s="153" t="s">
        <v>1150</v>
      </c>
      <c r="P156" s="79"/>
    </row>
    <row r="157" spans="1:16" s="7" customFormat="1" ht="24.75" customHeight="1" outlineLevel="1" x14ac:dyDescent="0.25">
      <c r="A157" s="135">
        <v>44</v>
      </c>
      <c r="B157" s="152" t="s">
        <v>2664</v>
      </c>
      <c r="C157" s="154" t="s">
        <v>31</v>
      </c>
      <c r="D157" s="63"/>
      <c r="E157" s="136"/>
      <c r="F157" s="136"/>
      <c r="G157" s="151" t="str">
        <f t="shared" si="6"/>
        <v/>
      </c>
      <c r="H157" s="64"/>
      <c r="I157" s="63"/>
      <c r="J157" s="63"/>
      <c r="K157" s="68"/>
      <c r="L157" s="100" t="str">
        <f>+IF(AND(K157&gt;0,O157="Ejecución"),(K157/877802)*Tabla28[[#This Row],[% participación]],IF(AND(K157&gt;0,O157&lt;&gt;"Ejecución"),"-",""))</f>
        <v/>
      </c>
      <c r="M157" s="65"/>
      <c r="N157" s="164" t="str">
        <f t="shared" si="7"/>
        <v/>
      </c>
      <c r="O157" s="153" t="s">
        <v>1150</v>
      </c>
      <c r="P157" s="79"/>
    </row>
    <row r="158" spans="1:16" s="7" customFormat="1" ht="24.75" customHeight="1" outlineLevel="1" x14ac:dyDescent="0.25">
      <c r="A158" s="135">
        <v>45</v>
      </c>
      <c r="B158" s="152" t="s">
        <v>2664</v>
      </c>
      <c r="C158" s="154" t="s">
        <v>31</v>
      </c>
      <c r="D158" s="63"/>
      <c r="E158" s="136"/>
      <c r="F158" s="136"/>
      <c r="G158" s="151" t="str">
        <f t="shared" si="6"/>
        <v/>
      </c>
      <c r="H158" s="64"/>
      <c r="I158" s="63"/>
      <c r="J158" s="63"/>
      <c r="K158" s="68"/>
      <c r="L158" s="100" t="str">
        <f>+IF(AND(K158&gt;0,O158="Ejecución"),(K158/877802)*Tabla28[[#This Row],[% participación]],IF(AND(K158&gt;0,O158&lt;&gt;"Ejecución"),"-",""))</f>
        <v/>
      </c>
      <c r="M158" s="65"/>
      <c r="N158" s="164" t="str">
        <f t="shared" si="7"/>
        <v/>
      </c>
      <c r="O158" s="153" t="s">
        <v>1150</v>
      </c>
      <c r="P158" s="79"/>
    </row>
    <row r="159" spans="1:16" s="7" customFormat="1" ht="24.75" customHeight="1" outlineLevel="1" x14ac:dyDescent="0.25">
      <c r="A159" s="135">
        <v>46</v>
      </c>
      <c r="B159" s="152" t="s">
        <v>2664</v>
      </c>
      <c r="C159" s="154" t="s">
        <v>31</v>
      </c>
      <c r="D159" s="63"/>
      <c r="E159" s="136"/>
      <c r="F159" s="136"/>
      <c r="G159" s="151" t="str">
        <f t="shared" si="6"/>
        <v/>
      </c>
      <c r="H159" s="64"/>
      <c r="I159" s="63"/>
      <c r="J159" s="63"/>
      <c r="K159" s="68"/>
      <c r="L159" s="100" t="str">
        <f>+IF(AND(K159&gt;0,O159="Ejecución"),(K159/877802)*Tabla28[[#This Row],[% participación]],IF(AND(K159&gt;0,O159&lt;&gt;"Ejecución"),"-",""))</f>
        <v/>
      </c>
      <c r="M159" s="65"/>
      <c r="N159" s="164" t="str">
        <f t="shared" si="7"/>
        <v/>
      </c>
      <c r="O159" s="153" t="s">
        <v>1150</v>
      </c>
      <c r="P159" s="79"/>
    </row>
    <row r="160" spans="1:16" s="7" customFormat="1" ht="24.75" customHeight="1" outlineLevel="1" thickBot="1" x14ac:dyDescent="0.3">
      <c r="A160" s="135">
        <v>47</v>
      </c>
      <c r="B160" s="152" t="s">
        <v>2664</v>
      </c>
      <c r="C160" s="154" t="s">
        <v>31</v>
      </c>
      <c r="D160" s="63"/>
      <c r="E160" s="136"/>
      <c r="F160" s="136"/>
      <c r="G160" s="151" t="str">
        <f t="shared" ref="G160" si="8">IF(AND(E160&lt;&gt;"",F160&lt;&gt;""),((F160-E160)/30),"")</f>
        <v/>
      </c>
      <c r="H160" s="64"/>
      <c r="I160" s="63"/>
      <c r="J160" s="63"/>
      <c r="K160" s="68"/>
      <c r="L160" s="100" t="str">
        <f>+IF(AND(K160&gt;0,O160="Ejecución"),(K160/877802)*Tabla28[[#This Row],[% participación]],IF(AND(K160&gt;0,O160&lt;&gt;"Ejecución"),"-",""))</f>
        <v/>
      </c>
      <c r="M160" s="65"/>
      <c r="N160" s="164" t="str">
        <f t="shared" si="7"/>
        <v/>
      </c>
      <c r="O160" s="153" t="s">
        <v>1150</v>
      </c>
      <c r="P160" s="79"/>
    </row>
    <row r="161" spans="1:28" ht="23.1" customHeight="1" thickBot="1" x14ac:dyDescent="0.3">
      <c r="O161" s="166" t="str">
        <f>HYPERLINK("#MI_Oferente_Singular!A1","INICIO")</f>
        <v>INICIO</v>
      </c>
    </row>
    <row r="162" spans="1:28" s="19" customFormat="1" ht="31.5" customHeight="1" thickBot="1" x14ac:dyDescent="0.3">
      <c r="A162" s="173" t="s">
        <v>13</v>
      </c>
      <c r="B162" s="174"/>
      <c r="C162" s="174"/>
      <c r="D162" s="174"/>
      <c r="E162" s="175"/>
      <c r="F162" s="174" t="s">
        <v>15</v>
      </c>
      <c r="G162" s="174"/>
      <c r="H162" s="174"/>
      <c r="I162" s="173" t="s">
        <v>16</v>
      </c>
      <c r="J162" s="174"/>
      <c r="K162" s="174"/>
      <c r="L162" s="174"/>
      <c r="M162" s="174"/>
      <c r="N162" s="174"/>
      <c r="O162" s="175"/>
      <c r="P162" s="76"/>
    </row>
    <row r="163" spans="1:28" ht="51.75" customHeight="1" x14ac:dyDescent="0.25">
      <c r="A163" s="232" t="s">
        <v>2659</v>
      </c>
      <c r="B163" s="233"/>
      <c r="C163" s="233"/>
      <c r="D163" s="233"/>
      <c r="E163" s="234"/>
      <c r="F163" s="235" t="s">
        <v>2660</v>
      </c>
      <c r="G163" s="235"/>
      <c r="H163" s="235"/>
      <c r="I163" s="232" t="s">
        <v>2630</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3" t="s">
        <v>2614</v>
      </c>
      <c r="C165" s="203"/>
      <c r="D165" s="203"/>
      <c r="E165" s="8"/>
      <c r="F165" s="5"/>
      <c r="G165" s="236" t="s">
        <v>2614</v>
      </c>
      <c r="H165" s="236"/>
      <c r="I165" s="237" t="s">
        <v>1164</v>
      </c>
      <c r="J165" s="238"/>
      <c r="K165" s="238"/>
      <c r="L165" s="238"/>
      <c r="M165" s="238"/>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39" t="s">
        <v>2643</v>
      </c>
      <c r="J167" s="240"/>
      <c r="K167" s="240"/>
      <c r="L167" s="240"/>
      <c r="M167" s="240"/>
      <c r="N167" s="240"/>
      <c r="O167" s="241"/>
      <c r="U167" s="51"/>
    </row>
    <row r="168" spans="1:28" x14ac:dyDescent="0.25">
      <c r="A168" s="9"/>
      <c r="B168" s="216" t="s">
        <v>2657</v>
      </c>
      <c r="C168" s="216"/>
      <c r="D168" s="216"/>
      <c r="E168" s="8"/>
      <c r="F168" s="5"/>
      <c r="H168" s="81" t="s">
        <v>2656</v>
      </c>
      <c r="I168" s="239"/>
      <c r="J168" s="240"/>
      <c r="K168" s="240"/>
      <c r="L168" s="240"/>
      <c r="M168" s="240"/>
      <c r="N168" s="240"/>
      <c r="O168" s="241"/>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3" t="s">
        <v>2667</v>
      </c>
      <c r="B172" s="174"/>
      <c r="C172" s="174"/>
      <c r="D172" s="174"/>
      <c r="E172" s="174"/>
      <c r="F172" s="174"/>
      <c r="G172" s="174"/>
      <c r="H172" s="174"/>
      <c r="I172" s="174"/>
      <c r="J172" s="174"/>
      <c r="K172" s="174"/>
      <c r="L172" s="174"/>
      <c r="M172" s="174"/>
      <c r="N172" s="174"/>
      <c r="O172" s="175"/>
      <c r="P172" s="76"/>
    </row>
    <row r="173" spans="1:28" ht="15" customHeight="1" x14ac:dyDescent="0.25">
      <c r="A173" s="188" t="s">
        <v>2673</v>
      </c>
      <c r="B173" s="189"/>
      <c r="C173" s="189"/>
      <c r="D173" s="189"/>
      <c r="E173" s="189"/>
      <c r="F173" s="189"/>
      <c r="G173" s="189"/>
      <c r="H173" s="189"/>
      <c r="I173" s="189"/>
      <c r="J173" s="189"/>
      <c r="K173" s="189"/>
      <c r="L173" s="189"/>
      <c r="M173" s="189"/>
      <c r="N173" s="189"/>
      <c r="O173" s="190"/>
    </row>
    <row r="174" spans="1:28" ht="24" thickBot="1" x14ac:dyDescent="0.3">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4" t="s">
        <v>2668</v>
      </c>
      <c r="C176" s="204"/>
      <c r="D176" s="204"/>
      <c r="E176" s="204"/>
      <c r="F176" s="204"/>
      <c r="G176" s="204"/>
      <c r="H176" s="20"/>
      <c r="I176" s="211" t="s">
        <v>2674</v>
      </c>
      <c r="J176" s="212"/>
      <c r="K176" s="212"/>
      <c r="L176" s="212"/>
      <c r="M176" s="212"/>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05" t="s">
        <v>17</v>
      </c>
      <c r="C177" s="206"/>
      <c r="D177" s="207"/>
      <c r="E177" s="211" t="s">
        <v>2615</v>
      </c>
      <c r="F177" s="212"/>
      <c r="G177" s="213"/>
      <c r="H177" s="5"/>
      <c r="I177" s="205" t="s">
        <v>17</v>
      </c>
      <c r="J177" s="206"/>
      <c r="K177" s="206"/>
      <c r="L177" s="207"/>
      <c r="M177" s="242" t="s">
        <v>2671</v>
      </c>
      <c r="O177" s="8"/>
      <c r="Q177" s="19"/>
      <c r="R177" s="19"/>
      <c r="S177" s="19"/>
      <c r="T177" s="19"/>
      <c r="U177" s="19"/>
      <c r="V177" s="19"/>
      <c r="W177" s="19"/>
      <c r="X177" s="19"/>
      <c r="Y177" s="19"/>
      <c r="Z177" s="19"/>
      <c r="AA177" s="19"/>
      <c r="AB177" s="19"/>
    </row>
    <row r="178" spans="1:28" ht="23.25" x14ac:dyDescent="0.25">
      <c r="A178" s="9"/>
      <c r="B178" s="208"/>
      <c r="C178" s="209"/>
      <c r="D178" s="210"/>
      <c r="E178" s="158" t="s">
        <v>2616</v>
      </c>
      <c r="F178" s="28" t="s">
        <v>2617</v>
      </c>
      <c r="G178" s="28" t="s">
        <v>2618</v>
      </c>
      <c r="H178" s="5"/>
      <c r="I178" s="208"/>
      <c r="J178" s="209"/>
      <c r="K178" s="209"/>
      <c r="L178" s="210"/>
      <c r="M178" s="243"/>
      <c r="O178" s="8"/>
      <c r="Q178" s="19"/>
      <c r="R178" s="28" t="s">
        <v>2618</v>
      </c>
      <c r="S178" s="19"/>
      <c r="T178" s="19"/>
      <c r="U178" s="170" t="s">
        <v>1165</v>
      </c>
      <c r="V178" s="170"/>
      <c r="W178" s="170"/>
      <c r="X178" s="24">
        <v>0.02</v>
      </c>
      <c r="Y178" s="155"/>
      <c r="Z178" s="156" t="str">
        <f>IF(Y178&gt;0,SUM(E180+Y178),"")</f>
        <v/>
      </c>
      <c r="AA178" s="19"/>
      <c r="AB178" s="19"/>
    </row>
    <row r="179" spans="1:28" ht="23.25" x14ac:dyDescent="0.25">
      <c r="A179" s="9"/>
      <c r="B179" s="214" t="s">
        <v>2668</v>
      </c>
      <c r="C179" s="214"/>
      <c r="D179" s="214"/>
      <c r="E179" s="162">
        <v>0.02</v>
      </c>
      <c r="F179" s="161">
        <v>0.05</v>
      </c>
      <c r="G179" s="156">
        <f>IF(F179&gt;0,SUM(E179+F179),"")</f>
        <v>7.0000000000000007E-2</v>
      </c>
      <c r="H179" s="5"/>
      <c r="I179" s="214" t="s">
        <v>2670</v>
      </c>
      <c r="J179" s="214"/>
      <c r="K179" s="214"/>
      <c r="L179" s="214"/>
      <c r="M179" s="163">
        <v>0.02</v>
      </c>
      <c r="O179" s="8"/>
      <c r="Q179" s="19"/>
      <c r="R179" s="150">
        <f>IF(M179&gt;0,SUM(L179+M179),"")</f>
        <v>0.02</v>
      </c>
      <c r="T179" s="19"/>
      <c r="U179" s="170" t="s">
        <v>1166</v>
      </c>
      <c r="V179" s="170"/>
      <c r="W179" s="170"/>
      <c r="X179" s="24">
        <v>0.02</v>
      </c>
      <c r="Y179" s="155"/>
      <c r="Z179" s="156" t="str">
        <f>IF(Y179&gt;0,SUM(E181+Y179),"")</f>
        <v/>
      </c>
      <c r="AA179" s="19"/>
      <c r="AB179" s="19"/>
    </row>
    <row r="180" spans="1:28" ht="23.25" hidden="1" x14ac:dyDescent="0.25">
      <c r="A180" s="9"/>
      <c r="B180" s="194"/>
      <c r="C180" s="194"/>
      <c r="D180" s="194"/>
      <c r="E180" s="160"/>
      <c r="H180" s="5"/>
      <c r="I180" s="194"/>
      <c r="J180" s="194"/>
      <c r="K180" s="194"/>
      <c r="L180" s="194"/>
      <c r="M180" s="5"/>
      <c r="O180" s="8"/>
      <c r="Q180" s="19"/>
      <c r="R180" s="150" t="str">
        <f>IF(S180&gt;0,SUM(L180+S180),"")</f>
        <v/>
      </c>
      <c r="S180" s="155"/>
      <c r="T180" s="19"/>
      <c r="U180" s="170" t="s">
        <v>1167</v>
      </c>
      <c r="V180" s="170"/>
      <c r="W180" s="170"/>
      <c r="X180" s="24">
        <v>0.03</v>
      </c>
      <c r="Y180" s="155"/>
      <c r="Z180" s="156" t="str">
        <f>IF(Y180&gt;0,SUM(E182+Y180),"")</f>
        <v/>
      </c>
      <c r="AA180" s="19"/>
      <c r="AB180" s="19"/>
    </row>
    <row r="181" spans="1:28" ht="23.25" hidden="1" x14ac:dyDescent="0.25">
      <c r="A181" s="9"/>
      <c r="B181" s="194"/>
      <c r="C181" s="194"/>
      <c r="D181" s="194"/>
      <c r="E181" s="160"/>
      <c r="H181" s="5"/>
      <c r="I181" s="194"/>
      <c r="J181" s="194"/>
      <c r="K181" s="194"/>
      <c r="L181" s="194"/>
      <c r="M181" s="5"/>
      <c r="O181" s="8"/>
      <c r="Q181" s="19"/>
      <c r="R181" s="150" t="str">
        <f>IF(S181&gt;0,SUM(L181+S181),"")</f>
        <v/>
      </c>
      <c r="S181" s="155"/>
      <c r="T181" s="19"/>
      <c r="U181" s="19"/>
      <c r="V181" s="19"/>
      <c r="W181" s="19"/>
      <c r="X181" s="19"/>
      <c r="Y181" s="19"/>
      <c r="Z181" s="19"/>
      <c r="AA181" s="19"/>
      <c r="AB181" s="19"/>
    </row>
    <row r="182" spans="1:28" ht="23.25" hidden="1" x14ac:dyDescent="0.25">
      <c r="A182" s="9"/>
      <c r="B182" s="194"/>
      <c r="C182" s="194"/>
      <c r="D182" s="194"/>
      <c r="E182" s="160"/>
      <c r="H182" s="5"/>
      <c r="I182" s="194"/>
      <c r="J182" s="194"/>
      <c r="K182" s="194"/>
      <c r="L182" s="194"/>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94"/>
      <c r="J183" s="194"/>
      <c r="K183" s="194"/>
      <c r="L183" s="194"/>
      <c r="M183" s="5"/>
      <c r="O183" s="8"/>
      <c r="Q183" s="19"/>
      <c r="R183" s="150" t="str">
        <f>IF(S183&gt;0,SUM(L183+S183),"")</f>
        <v/>
      </c>
      <c r="S183" s="155"/>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7">
        <f>+SUM(G179:G182)</f>
        <v>7.0000000000000007E-2</v>
      </c>
      <c r="D185" s="91" t="s">
        <v>2628</v>
      </c>
      <c r="E185" s="94">
        <f>+(C185*SUM(K20:K35))</f>
        <v>132582313.50000001</v>
      </c>
      <c r="F185" s="92"/>
      <c r="G185" s="93"/>
      <c r="H185" s="88"/>
      <c r="I185" s="90" t="s">
        <v>2627</v>
      </c>
      <c r="J185" s="157">
        <f>+SUM(M179:M183)</f>
        <v>0.02</v>
      </c>
      <c r="K185" s="195" t="s">
        <v>2628</v>
      </c>
      <c r="L185" s="195"/>
      <c r="M185" s="94">
        <f>+J185*(SUM(K20:K35))</f>
        <v>37880661</v>
      </c>
      <c r="N185" s="95"/>
      <c r="O185" s="96"/>
    </row>
    <row r="186" spans="1:28" ht="15.75" thickBot="1" x14ac:dyDescent="0.3">
      <c r="A186" s="10"/>
      <c r="B186" s="97"/>
      <c r="C186" s="97"/>
      <c r="D186" s="97"/>
      <c r="E186" s="97"/>
      <c r="F186" s="97"/>
      <c r="G186" s="97"/>
      <c r="H186" s="97"/>
      <c r="I186" s="159" t="s">
        <v>2672</v>
      </c>
      <c r="J186" s="97"/>
      <c r="K186" s="97"/>
      <c r="L186" s="97"/>
      <c r="M186" s="97"/>
      <c r="N186" s="98"/>
      <c r="O186" s="99"/>
    </row>
    <row r="187" spans="1:28" ht="8.25" customHeight="1" thickBot="1" x14ac:dyDescent="0.3"/>
    <row r="188" spans="1:28" s="19" customFormat="1" ht="31.5" customHeight="1" thickBot="1" x14ac:dyDescent="0.3">
      <c r="A188" s="173" t="s">
        <v>18</v>
      </c>
      <c r="B188" s="174"/>
      <c r="C188" s="174"/>
      <c r="D188" s="174"/>
      <c r="E188" s="174"/>
      <c r="F188" s="174"/>
      <c r="G188" s="174"/>
      <c r="H188" s="174"/>
      <c r="I188" s="174"/>
      <c r="J188" s="174"/>
      <c r="K188" s="174"/>
      <c r="L188" s="174"/>
      <c r="M188" s="174"/>
      <c r="N188" s="174"/>
      <c r="O188" s="175"/>
      <c r="P188" s="76"/>
    </row>
    <row r="189" spans="1:28" ht="15" customHeight="1" x14ac:dyDescent="0.25">
      <c r="A189" s="188" t="s">
        <v>19</v>
      </c>
      <c r="B189" s="189"/>
      <c r="C189" s="189"/>
      <c r="D189" s="189"/>
      <c r="E189" s="189"/>
      <c r="F189" s="189"/>
      <c r="G189" s="189"/>
      <c r="H189" s="189"/>
      <c r="I189" s="189"/>
      <c r="J189" s="189"/>
      <c r="K189" s="189"/>
      <c r="L189" s="189"/>
      <c r="M189" s="189"/>
      <c r="N189" s="189"/>
      <c r="O189" s="190"/>
    </row>
    <row r="190" spans="1:28" ht="15.75" thickBot="1" x14ac:dyDescent="0.3">
      <c r="A190" s="191"/>
      <c r="B190" s="192"/>
      <c r="C190" s="192"/>
      <c r="D190" s="192"/>
      <c r="E190" s="192"/>
      <c r="F190" s="192"/>
      <c r="G190" s="192"/>
      <c r="H190" s="192"/>
      <c r="I190" s="192"/>
      <c r="J190" s="192"/>
      <c r="K190" s="192"/>
      <c r="L190" s="192"/>
      <c r="M190" s="192"/>
      <c r="N190" s="192"/>
      <c r="O190" s="193"/>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229" t="s">
        <v>2636</v>
      </c>
      <c r="C192" s="229"/>
      <c r="E192" s="5" t="s">
        <v>20</v>
      </c>
      <c r="H192" s="26" t="s">
        <v>24</v>
      </c>
      <c r="J192" s="5" t="s">
        <v>2637</v>
      </c>
      <c r="K192" s="5"/>
      <c r="M192" s="5"/>
      <c r="N192" s="5"/>
      <c r="O192" s="8"/>
      <c r="Q192" s="145"/>
      <c r="R192" s="146"/>
      <c r="S192" s="146"/>
      <c r="T192" s="145"/>
    </row>
    <row r="193" spans="1:18" x14ac:dyDescent="0.25">
      <c r="A193" s="9"/>
      <c r="C193" s="118" t="s">
        <v>2713</v>
      </c>
      <c r="D193" s="5"/>
      <c r="E193" s="117">
        <v>1534</v>
      </c>
      <c r="F193" s="5"/>
      <c r="G193" s="5"/>
      <c r="H193" s="117" t="s">
        <v>2714</v>
      </c>
      <c r="J193" s="5"/>
      <c r="K193" s="118" t="s">
        <v>2715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3" t="s">
        <v>29</v>
      </c>
      <c r="B197" s="174"/>
      <c r="C197" s="174"/>
      <c r="D197" s="174"/>
      <c r="E197" s="174"/>
      <c r="F197" s="174"/>
      <c r="G197" s="174"/>
      <c r="H197" s="174"/>
      <c r="I197" s="174"/>
      <c r="J197" s="174"/>
      <c r="K197" s="174"/>
      <c r="L197" s="174"/>
      <c r="M197" s="174"/>
      <c r="N197" s="174"/>
      <c r="O197" s="175"/>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187" t="s">
        <v>2658</v>
      </c>
      <c r="C199" s="187"/>
      <c r="D199" s="187"/>
      <c r="E199" s="187"/>
      <c r="F199" s="187"/>
      <c r="G199" s="187"/>
      <c r="H199" s="187"/>
      <c r="I199" s="187"/>
      <c r="J199" s="187"/>
      <c r="K199" s="187"/>
      <c r="L199" s="187"/>
      <c r="M199" s="187"/>
      <c r="N199" s="187"/>
      <c r="O199" s="8"/>
    </row>
    <row r="200" spans="1:18" x14ac:dyDescent="0.25">
      <c r="A200" s="9"/>
      <c r="B200" s="226"/>
      <c r="C200" s="226"/>
      <c r="D200" s="226"/>
      <c r="E200" s="226"/>
      <c r="F200" s="226"/>
      <c r="G200" s="226"/>
      <c r="H200" s="226"/>
      <c r="I200" s="226"/>
      <c r="J200" s="226"/>
      <c r="K200" s="226"/>
      <c r="L200" s="226"/>
      <c r="M200" s="226"/>
      <c r="N200" s="226"/>
      <c r="O200" s="8"/>
    </row>
    <row r="201" spans="1:18" x14ac:dyDescent="0.25">
      <c r="A201" s="9"/>
      <c r="B201" s="227" t="s">
        <v>2648</v>
      </c>
      <c r="C201" s="228"/>
      <c r="D201" s="228"/>
      <c r="E201" s="228"/>
      <c r="F201" s="228"/>
      <c r="G201" s="228"/>
      <c r="H201" s="228"/>
      <c r="I201" s="228"/>
      <c r="J201" s="228"/>
      <c r="K201" s="228"/>
      <c r="L201" s="228"/>
      <c r="M201" s="228"/>
      <c r="N201" s="22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2716</v>
      </c>
      <c r="J211" s="27" t="s">
        <v>2622</v>
      </c>
      <c r="K211" s="139" t="s">
        <v>2716</v>
      </c>
      <c r="L211" s="21"/>
      <c r="M211" s="21"/>
      <c r="N211" s="21"/>
      <c r="O211" s="8"/>
    </row>
    <row r="212" spans="1:15" x14ac:dyDescent="0.25">
      <c r="A212" s="9"/>
      <c r="B212" s="27" t="s">
        <v>2619</v>
      </c>
      <c r="C212" s="117" t="s">
        <v>2714</v>
      </c>
      <c r="D212" s="21"/>
      <c r="G212" s="27" t="s">
        <v>2621</v>
      </c>
      <c r="H212" s="139" t="s">
        <v>2717</v>
      </c>
      <c r="J212" s="27" t="s">
        <v>2623</v>
      </c>
      <c r="K212" s="138" t="s">
        <v>2718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a65d333d-5b59-4810-bc94-b80d9325abbc"/>
    <ds:schemaRef ds:uri="http://purl.org/dc/dcmitype/"/>
    <ds:schemaRef ds:uri="http://schemas.microsoft.com/office/infopath/2007/PartnerControls"/>
    <ds:schemaRef ds:uri="http://www.w3.org/XML/1998/namespace"/>
    <ds:schemaRef ds:uri="http://purl.org/dc/elements/1.1/"/>
    <ds:schemaRef ds:uri="http://purl.org/dc/terms/"/>
    <ds:schemaRef ds:uri="http://schemas.openxmlformats.org/package/2006/metadata/core-properties"/>
    <ds:schemaRef ds:uri="4fb10211-09fb-4e80-9f0b-184718d5d98c"/>
    <ds:schemaRef ds:uri="http://schemas.microsoft.com/office/2006/documentManagement/types"/>
    <ds:schemaRef ds:uri="http://schemas.microsoft.com/office/2006/metadata/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FULTON</cp:lastModifiedBy>
  <cp:lastPrinted>2020-11-20T15:12:35Z</cp:lastPrinted>
  <dcterms:created xsi:type="dcterms:W3CDTF">2020-10-14T21:57:42Z</dcterms:created>
  <dcterms:modified xsi:type="dcterms:W3CDTF">2020-12-29T23:21:37Z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