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ATRATO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<sst xmlns="http://schemas.openxmlformats.org/spreadsheetml/2006/main" count="3125" uniqueCount="2707">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</sst>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2" zoomScale="85" zoomScaleNormal="85" zoomScaleSheetLayoutView="40" zoomScalePageLayoutView="40" workbookViewId="0">
      <selection activeCell="I53" sqref="I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633</v>
      </c>
      <c r="K20" s="149">
        <v>725918200</v>
      </c>
      <c r="L20" s="150">
        <v>44193</v>
      </c>
      <c r="M20" s="150">
        <v>44561</v>
      </c>
      <c r="N20" s="133">
        <f>+(M20-L20)/30</f>
        <v>12.266666666666667</v>
      </c>
      <c r="O20" s="136"/>
      <c r="U20" s="132"/>
      <c r="V20" s="105">
        <f ca="1">NOW()</f>
        <v>44192.729318171296</v>
      </c>
      <c r="W20" s="105">
        <f ca="1">NOW()</f>
        <v>44192.729318171296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2678</v>
      </c>
      <c r="C48" s="111" t="s">
        <v>31</v>
      </c>
      <c r="D48" s="120" t="s">
        <v>2679</v>
      </c>
      <c r="E48" s="143">
        <v>42027</v>
      </c>
      <c r="F48" s="143">
        <v>42362</v>
      </c>
      <c r="G48" s="158">
        <f>IF(AND(E48&lt;&gt;"",F48&lt;&gt;""),((F48-E48)/30),"")</f>
        <v>11.166666666666666</v>
      </c>
      <c r="H48" s="121" t="s">
        <v>2680</v>
      </c>
      <c r="I48" s="112" t="s">
        <v>628</v>
      </c>
      <c r="J48" s="112" t="s">
        <v>654</v>
      </c>
      <c r="K48" s="117">
        <v>126000000</v>
      </c>
      <c r="L48" s="114"/>
      <c r="M48" s="116"/>
      <c r="N48" s="114" t="s">
        <v>27</v>
      </c>
      <c r="O48" s="114" t="s">
        <v>26</v>
      </c>
      <c r="P48" s="78"/>
    </row>
    <row r="49" spans="1:16" s="6" customFormat="1" ht="24.75" customHeight="1" x14ac:dyDescent="0.25">
      <c r="A49" s="141">
        <v>2</v>
      </c>
      <c r="B49" s="121" t="s">
        <v>2678</v>
      </c>
      <c r="C49" s="111" t="s">
        <v>31</v>
      </c>
      <c r="D49" s="110" t="s">
        <v>2681</v>
      </c>
      <c r="E49" s="143">
        <v>42392</v>
      </c>
      <c r="F49" s="143">
        <v>42728</v>
      </c>
      <c r="G49" s="158">
        <f t="shared" ref="G49:G50" si="2">IF(AND(E49&lt;&gt;"",F49&lt;&gt;""),((F49-E49)/30),"")</f>
        <v>11.2</v>
      </c>
      <c r="H49" s="121" t="s">
        <v>2682</v>
      </c>
      <c r="I49" s="112" t="s">
        <v>628</v>
      </c>
      <c r="J49" s="112" t="s">
        <v>654</v>
      </c>
      <c r="K49" s="115">
        <v>95860000</v>
      </c>
      <c r="L49" s="114"/>
      <c r="M49" s="116"/>
      <c r="N49" s="114" t="s">
        <v>27</v>
      </c>
      <c r="O49" s="114" t="s">
        <v>26</v>
      </c>
      <c r="P49" s="78"/>
    </row>
    <row r="50" spans="1:16" s="6" customFormat="1" ht="24.75" customHeight="1" x14ac:dyDescent="0.25">
      <c r="A50" s="141">
        <v>3</v>
      </c>
      <c r="B50" s="121" t="s">
        <v>2678</v>
      </c>
      <c r="C50" s="111" t="s">
        <v>31</v>
      </c>
      <c r="D50" s="110" t="s">
        <v>2683</v>
      </c>
      <c r="E50" s="143">
        <v>43474</v>
      </c>
      <c r="F50" s="143">
        <v>43707</v>
      </c>
      <c r="G50" s="158">
        <f t="shared" si="2"/>
        <v>7.7666666666666666</v>
      </c>
      <c r="H50" s="121" t="s">
        <v>2682</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2684</v>
      </c>
      <c r="C51" s="111" t="s">
        <v>32</v>
      </c>
      <c r="D51" s="110" t="s">
        <v>2685</v>
      </c>
      <c r="E51" s="143">
        <v>42749</v>
      </c>
      <c r="F51" s="143">
        <v>43084</v>
      </c>
      <c r="G51" s="158">
        <f t="shared" ref="G51:G107" si="3">IF(AND(E51&lt;&gt;"",F51&lt;&gt;""),((F51-E51)/30),"")</f>
        <v>11.166666666666666</v>
      </c>
      <c r="H51" s="113" t="s">
        <v>2686</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2684</v>
      </c>
      <c r="C52" s="111" t="s">
        <v>32</v>
      </c>
      <c r="D52" s="110" t="s">
        <v>2687</v>
      </c>
      <c r="E52" s="143">
        <v>41659</v>
      </c>
      <c r="F52" s="143">
        <v>41993</v>
      </c>
      <c r="G52" s="158">
        <f t="shared" si="3"/>
        <v>11.133333333333333</v>
      </c>
      <c r="H52" s="121" t="s">
        <v>2686</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2688</v>
      </c>
      <c r="C53" s="111" t="s">
        <v>32</v>
      </c>
      <c r="D53" s="110" t="s">
        <v>2689</v>
      </c>
      <c r="E53" s="143">
        <v>43115</v>
      </c>
      <c r="F53" s="143">
        <v>43456</v>
      </c>
      <c r="G53" s="158">
        <f t="shared" si="3"/>
        <v>11.366666666666667</v>
      </c>
      <c r="H53" s="118" t="s">
        <v>2690</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2691</v>
      </c>
      <c r="C54" s="111" t="s">
        <v>32</v>
      </c>
      <c r="D54" s="120" t="s">
        <v>2694</v>
      </c>
      <c r="E54" s="175">
        <v>42784</v>
      </c>
      <c r="F54" s="175">
        <v>44001</v>
      </c>
      <c r="G54" s="158">
        <f t="shared" si="3"/>
        <v>40.56666666666667</v>
      </c>
      <c r="H54" s="121" t="s">
        <v>2697</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2692</v>
      </c>
      <c r="C55" s="111" t="s">
        <v>32</v>
      </c>
      <c r="D55" s="120" t="s">
        <v>2695</v>
      </c>
      <c r="E55" s="175">
        <v>42784</v>
      </c>
      <c r="F55" s="175">
        <v>44001</v>
      </c>
      <c r="G55" s="158">
        <f t="shared" si="3"/>
        <v>40.56666666666667</v>
      </c>
      <c r="H55" s="121" t="s">
        <v>2698</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2693</v>
      </c>
      <c r="C56" s="111" t="s">
        <v>32</v>
      </c>
      <c r="D56" s="120" t="s">
        <v>2696</v>
      </c>
      <c r="E56" s="175">
        <v>43118</v>
      </c>
      <c r="F56" s="175">
        <v>44040</v>
      </c>
      <c r="G56" s="158">
        <f t="shared" si="3"/>
        <v>30.733333333333334</v>
      </c>
      <c r="H56" s="118" t="s">
        <v>2699</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2700</v>
      </c>
      <c r="C57" s="65" t="s">
        <v>32</v>
      </c>
      <c r="D57" s="120" t="s">
        <v>2701</v>
      </c>
      <c r="E57" s="143">
        <v>41649</v>
      </c>
      <c r="F57" s="143">
        <v>43462</v>
      </c>
      <c r="G57" s="158">
        <f t="shared" si="3"/>
        <v>60.43333333333333</v>
      </c>
      <c r="H57" s="121" t="s">
        <v>2702</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2693</v>
      </c>
      <c r="C58" s="65" t="s">
        <v>32</v>
      </c>
      <c r="D58" s="120" t="s">
        <v>2696</v>
      </c>
      <c r="E58" s="175">
        <v>43118</v>
      </c>
      <c r="F58" s="175">
        <v>44040</v>
      </c>
      <c r="G58" s="158">
        <f t="shared" si="3"/>
        <v>30.733333333333334</v>
      </c>
      <c r="H58" s="118" t="s">
        <v>2699</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2693</v>
      </c>
      <c r="C59" s="65" t="s">
        <v>32</v>
      </c>
      <c r="D59" s="120" t="s">
        <v>2696</v>
      </c>
      <c r="E59" s="175">
        <v>43118</v>
      </c>
      <c r="F59" s="175">
        <v>44040</v>
      </c>
      <c r="G59" s="158">
        <f t="shared" si="3"/>
        <v>30.733333333333334</v>
      </c>
      <c r="H59" s="118" t="s">
        <v>2699</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2693</v>
      </c>
      <c r="C60" s="65" t="s">
        <v>32</v>
      </c>
      <c r="D60" s="120" t="s">
        <v>2696</v>
      </c>
      <c r="E60" s="175">
        <v>43118</v>
      </c>
      <c r="F60" s="175">
        <v>44040</v>
      </c>
      <c r="G60" s="158">
        <f t="shared" si="3"/>
        <v>30.733333333333334</v>
      </c>
      <c r="H60" s="118" t="s">
        <v>2699</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36295910</v>
      </c>
      <c r="F185" s="92"/>
      <c r="G185" s="93"/>
      <c r="H185" s="88"/>
      <c r="I185" s="90" t="s">
        <v>2627</v>
      </c>
      <c r="J185" s="164">
        <f>+SUM(M179:M183)</f>
        <v>0.02</v>
      </c>
      <c r="K185" s="201" t="s">
        <v>2628</v>
      </c>
      <c r="L185" s="201"/>
      <c r="M185" s="94">
        <f>+J185*(SUM(K20:K35))</f>
        <v>14518364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2703</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2705</v>
      </c>
      <c r="J211" s="27" t="s">
        <v>2622</v>
      </c>
      <c r="K211" s="146" t="s">
        <v>2705</v>
      </c>
      <c r="L211" s="21"/>
      <c r="M211" s="21"/>
      <c r="N211" s="21"/>
      <c r="O211" s="8"/>
    </row>
    <row r="212" spans="1:15" x14ac:dyDescent="0.25">
      <c r="A212" s="9"/>
      <c r="B212" s="27" t="s">
        <v>2619</v>
      </c>
      <c r="C212" s="145" t="s">
        <v>2703</v>
      </c>
      <c r="D212" s="21"/>
      <c r="G212" s="27" t="s">
        <v>2621</v>
      </c>
      <c r="H212" s="146" t="s">
        <v>2704</v>
      </c>
      <c r="J212" s="27" t="s">
        <v>2623</v>
      </c>
      <c r="K212" s="145"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purl.org/dc/dcmitype/"/>
    <ds:schemaRef ds:uri="http://www.w3.org/XML/1998/namespac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