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
    </mc:Choice>
  </mc:AlternateContent>
  <xr:revisionPtr revIDLastSave="0" documentId="8_{A3AFADCC-3120-4F9B-B303-8815D4DA508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<sst xmlns="http://schemas.openxmlformats.org/spreadsheetml/2006/main" count="4506" uniqueCount="2706">
  <si>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</si>
  <si>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</si>
  <si>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</si>
  <si>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</si>
  <si>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</si>
  <si>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</si>
  <si>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</si>
  <si>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</si>
  <si>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</si>
  <si>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</si>
  <si>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</si>
  <si>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</si>
  <si>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</si>
  <si>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</si>
  <si>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</si>
  <si>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</si>
  <si>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</si>
  <si>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</si>
  <si>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</si>
  <si>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</si>
  <si>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</si>
  <si>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</si>
  <si>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</si>
  <si>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</si>
  <si>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</si>
  <si>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</si>
  <si>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</si>
  <si>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</si>
  <si>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</si>
  <si>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</si>
  <si>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</si>
  <si>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</si>
  <si>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</si>
  <si>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</si>
  <si>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</si>
  <si>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</si>
  <si>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</si>
  <si>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</si>
  <si>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</si>
  <si>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</si>
  <si>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</si>
  <si>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</si>
  <si>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</si>
  <si>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</si>
  <si>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</si>
  <si>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</si>
  <si>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</si>
  <si>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</si>
  <si>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</si>
  <si>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</si>
  <si>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</si>
  <si>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</si>
  <si>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</si>
  <si>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</si>
  <si>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</si>
  <si>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</si>
  <si>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</si>
  <si>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</si>
  <si>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</si>
  <si>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</si>
  <si>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</si>
  <si>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</si>
  <si>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</si>
  <si>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</si>
  <si>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</si>
  <si>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</si>
  <si>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</si>
  <si>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</si>
  <si>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</si>
  <si>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</si>
  <si>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</si>
  <si>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</si>
  <si>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</si>
  <si>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</si>
  <si>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</si>
  <si>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</si>
  <si>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</si>
  <si>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</si>
  <si>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</si>
  <si>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</si>
  <si>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</si>
  <si>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</si>
  <si>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</si>
  <si>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</si>
  <si>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</si>
  <si>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</si>
  <si>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</si>
  <si>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</si>
  <si>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</si>
  <si>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</si>
  <si>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</si>
  <si>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</si>
  <si>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</si>
  <si>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</si>
  <si>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</si>
  <si>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</si>
  <si>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</si>
  <si>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</si>
  <si>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</si>
  <si>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</si>
  <si>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</si>
  <si>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</si>
  <si>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</si>
  <si>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</si>
  <si>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</si>
  <si>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</si>
  <si>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</si>
  <si>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</si>
  <si>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</si>
  <si>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</si>
  <si>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</si>
  <si>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</si>
  <si>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</si>
  <si>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</si>
  <si>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</si>
  <si>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</si>
  <si>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</si>
  <si>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</si>
  <si>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</si>
  <si>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</si>
  <si>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</si>
  <si>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</si>
  <si>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</si>
  <si>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</si>
  <si>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</si>
  <si>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</si>
  <si>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</si>
  <si>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</si>
  <si>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</si>
  <si>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</si>
  <si>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</si>
  <si>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</si>
  <si>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</si>
  <si>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</si>
  <si>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</si>
  <si>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</si>
  <si>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</si>
  <si>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</si>
  <si>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</si>
  <si>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</si>
  <si>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</si>
  <si>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</si>
  <si>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</si>
  <si>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</si>
  <si>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</si>
  <si>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</si>
  <si>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</si>
  <si>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</si>
  <si>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</si>
  <si>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</si>
  <si>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</si>
  <si>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</si>
  <si>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</si>
  <si>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</si>
  <si>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</si>
  <si>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</si>
  <si>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</si>
  <si>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</si>
  <si>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</si>
  <si>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</si>
  <si>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</si>
  <si>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</si>
  <si>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</si>
  <si>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</si>
  <si>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</si>
  <si>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</si>
  <si>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</si>
  <si>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</si>
  <si>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</si>
  <si>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</si>
  <si>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</si>
  <si>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</si>
  <si>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</si>
  <si>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</si>
  <si>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</si>
  <si>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</si>
  <si>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</si>
  <si>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</si>
  <si>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</si>
  <si>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</si>
  <si>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</si>
  <si>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</si>
  <si>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</si>
  <si>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</si>
  <si>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</si>
  <si>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</si>
  <si>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</si>
  <si>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</si>
  <si>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</si>
  <si>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</si>
  <si>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</si>
  <si>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</si>
  <si>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</si>
  <si>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</si>
  <si>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</si>
  <si>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</si>
  <si>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</si>
  <si>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</si>
  <si>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</si>
  <si>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</si>
  <si>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</si>
  <si>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</si>
  <si>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</si>
  <si>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</si>
  <si>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</si>
  <si>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</si>
  <si>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</si>
  <si>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</si>
  <si>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</si>
  <si>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</si>
  <si>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</si>
  <si>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</si>
  <si>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</si>
  <si>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</si>
  <si>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</si>
  <si>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</si>
  <si>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</si>
  <si>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</si>
  <si>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</si>
  <si>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</si>
  <si>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</si>
  <si>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</si>
  <si>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</si>
  <si>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</si>
  <si>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</si>
  <si>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</si>
  <si>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</si>
  <si>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</si>
  <si>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</si>
  <si>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</si>
  <si>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</si>
  <si>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</si>
  <si>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</si>
  <si>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</si>
  <si>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</si>
  <si>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</si>
  <si>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</si>
  <si>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</si>
  <si>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</si>
  <si>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</si>
  <si>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</si>
  <si>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</si>
  <si>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</si>
  <si>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</si>
  <si>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</si>
  <si>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</si>
  <si>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</si>
  <si>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</si>
  <si>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</si>
  <si>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</si>
  <si>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</si>
  <si>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</si>
  <si>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</si>
  <si>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</si>
  <si>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</si>
  <si>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</si>
  <si>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</si>
  <si>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</si>
  <si>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</si>
  <si>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</si>
  <si>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</si>
  <si>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</si>
  <si>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</si>
  <si>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</si>
  <si>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</si>
  <si>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</si>
  <si>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</si>
  <si>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</si>
  <si>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</si>
  <si>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</si>
  <si>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</si>
  <si>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</si>
  <si>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</si>
  <si>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</si>
  <si>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</si>
  <si>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</si>
  <si>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</si>
  <si>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</si>
  <si>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</si>
  <si>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</si>
  <si>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</si>
  <si>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</si>
  <si>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</si>
  <si>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</si>
  <si>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</si>
  <si>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</si>
  <si>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</si>
  <si>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</si>
  <si>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</si>
  <si>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</si>
  <si>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</si>
  <si>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</si>
  <si>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</si>
  <si>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</si>
  <si>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</si>
  <si>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</si>
  <si>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</si>
  <si>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</si>
  <si>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</si>
  <si>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</si>
  <si>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</si>
  <si>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</si>
  <si>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</si>
  <si>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</si>
  <si>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</si>
  <si>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</si>
  <si>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</si>
  <si>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</si>
  <si>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</si>
  <si>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</si>
  <si>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</si>
  <si>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</si>
  <si>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</si>
  <si>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</si>
  <si>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</si>
  <si>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</si>
  <si>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</si>
  <si>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</si>
  <si>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</si>
  <si>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</si>
  <si>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</si>
  <si>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</si>
  <si>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</si>
  <si>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</si>
  <si>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</si>
  <si>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</si>
  <si>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</si>
  <si>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</si>
  <si>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</si>
  <si>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</si>
  <si>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</si>
  <si>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</si>
  <si>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</si>
  <si>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</si>
  <si>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</si>
  <si>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</si>
  <si>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</si>
  <si>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</si>
  <si>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</si>
  <si>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</si>
  <si>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</si>
  <si>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</si>
  <si>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</si>
  <si>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</si>
  <si>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</si>
  <si>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</si>
  <si>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</si>
  <si>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</si>
  <si>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</si>
  <si>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</si>
  <si>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</si>
  <si>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</si>
  <si>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</si>
  <si>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</si>
  <si>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</si>
  <si>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</si>
  <si>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</si>
  <si>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</si>
  <si>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</si>
  <si>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</si>
  <si>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</si>
  <si>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</si>
  <si>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</si>
  <si>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</si>
  <si>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</si>
  <si>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</si>
  <si>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</si>
  <si>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</si>
  <si>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</si>
  <si>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</si>
  <si>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</si>
  <si>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</si>
  <si>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</si>
  <si>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</si>
  <si>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</si>
  <si>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</si>
  <si>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</si>
  <si>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</si>
  <si>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</si>
  <si>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</si>
  <si>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</si>
  <si>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</si>
  <si>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</si>
  <si>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</si>
  <si>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</si>
  <si>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</si>
  <si>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</si>
  <si>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</si>
  <si>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</si>
  <si>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</si>
  <si>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</si>
  <si>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</si>
  <si>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</si>
  <si>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</si>
  <si>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</si>
  <si>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</si>
  <si>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</si>
  <si>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</si>
  <si>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</si>
  <si>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</si>
  <si>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</si>
  <si>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</si>
  <si>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</si>
  <si>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</si>
  <si>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</si>
  <si>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</si>
  <si>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</si>
  <si>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</si>
  <si>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</si>
  <si>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</si>
  <si>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</si>
  <si>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</si>
  <si>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</si>
  <si>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</si>
  <si>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</si>
  <si>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</si>
  <si>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</si>
  <si>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</si>
  <si>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</si>
  <si>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</si>
  <si>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</si>
  <si>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</si>
  <si>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</si>
  <si>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</si>
  <si>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</si>
  <si>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</si>
  <si>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</si>
  <si>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</si>
  <si>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</si>
  <si>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</si>
  <si>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</si>
  <si>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</si>
  <si>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</si>
  <si>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</si>
  <si>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</si>
  <si>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</si>
  <si>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</si>
  <si>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</si>
  <si>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</si>
  <si>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</si>
  <si>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</si>
  <si>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</si>
  <si>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</si>
  <si>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</si>
  <si>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</si>
  <si>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</si>
  <si>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</si>
  <si>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</si>
  <si>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</si>
  <si>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</si>
  <si>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</si>
  <si>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</si>
  <si>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</si>
  <si>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</si>
  <si>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</si>
  <si>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</si>
  <si>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</si>
  <si>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</si>
  <si>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</si>
  <si>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</si>
  <si>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</si>
  <si>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</si>
  <si>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</si>
  <si>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</si>
  <si>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</si>
  <si>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</si>
  <si>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</si>
  <si>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</si>
  <si>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</si>
  <si>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</si>
  <si>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</si>
  <si>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</si>
  <si>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</si>
  <si>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</si>
  <si>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</si>
  <si>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</si>
  <si>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</si>
  <si>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</si>
  <si>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</si>
  <si>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</si>
  <si>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</si>
  <si>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</si>
  <si>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</si>
  <si>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</si>
  <si>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</si>
  <si>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</si>
  <si>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</si>
  <si>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</si>
  <si>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</si>
  <si>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</si>
  <si>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</si>
  <si>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</si>
  <si>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</si>
  <si>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</si>
  <si>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</si>
  <si>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</si>
  <si>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</si>
  <si>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</si>
  <si>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</si>
  <si>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</si>
  <si>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</si>
  <si>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</si>
  <si>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</si>
  <si>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</si>
  <si>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</si>
  <si>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</si>
  <si>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</si>
  <si>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</si>
  <si>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</si>
  <si>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</si>
  <si>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</si>
  <si>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</si>
  <si>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</si>
  <si>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</si>
  <si>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</si>
  <si>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</si>
  <si>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</si>
  <si>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</si>
  <si>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</si>
  <si>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</si>
  <si>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</si>
  <si>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</si>
  <si>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</si>
  <si>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</si>
  <si>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</si>
  <si>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</si>
  <si>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</si>
  <si>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</si>
  <si>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</si>
  <si>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</si>
  <si>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</si>
  <si>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</si>
  <si>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</si>
  <si>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</si>
  <si>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</si>
  <si>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</si>
  <si>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</si>
  <si>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</si>
  <si>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</si>
  <si>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</si>
  <si>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</si>
  <si>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</si>
  <si>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</si>
  <si>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</si>
  <si>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</si>
  <si>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</si>
  <si>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</si>
  <si>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</si>
  <si>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</si>
  <si>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</si>
  <si>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</si>
  <si>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</si>
  <si>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</si>
  <si>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</si>
  <si>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</si>
  <si>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</si>
  <si>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</si>
  <si>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</si>
  <si>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</si>
  <si>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</si>
  <si>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</si>
  <si>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</si>
  <si>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</si>
  <si>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</si>
  <si>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</si>
  <si>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</si>
  <si>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</si>
  <si>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</si>
  <si>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</si>
  <si>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</si>
  <si>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</si>
  <si>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</si>
  <si>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</si>
  <si>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</si>
  <si>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</si>
  <si>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</si>
  <si>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</si>
  <si>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</si>
  <si>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</si>
  <si>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</si>
  <si>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</si>
  <si>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</si>
  <si>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</si>
  <si>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</si>
  <si>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</si>
  <si>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</si>
  <si>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</si>
  <si>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</si>
  <si>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</si>
  <si>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</si>
  <si>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</si>
  <si>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</si>
  <si>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</si>
  <si>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</si>
  <si>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</si>
  <si>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</si>
  <si>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</si>
  <si>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</si>
  <si>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</si>
  <si>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</si>
  <si>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</si>
  <si>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</si>
  <si>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</si>
  <si>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</si>
  <si>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</si>
  <si>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</si>
  <si>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</si>
  <si>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</si>
  <si>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</si>
  <si>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</si>
  <si>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</si>
  <si>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</si>
  <si>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</si>
  <si>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</si>
  <si>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</si>
  <si>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</si>
  <si>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</si>
  <si>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</si>
  <si>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</si>
  <si>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</si>
  <si>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</si>
  <si>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</si>
  <si>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</si>
  <si>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</si>
  <si>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</si>
  <si>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</si>
  <si>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</si>
  <si>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</si>
  <si>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</si>
  <si>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</si>
  <si>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</si>
  <si>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</si>
  <si>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</si>
  <si>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</si>
  <si>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</si>
  <si>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</si>
  <si>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</si>
  <si>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</si>
  <si>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</si>
  <si>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</si>
  <si>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</si>
  <si>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</si>
  <si>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</si>
  <si>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</si>
  <si>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</si>
  <si>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</si>
  <si>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</si>
  <si>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</si>
  <si>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</si>
  <si>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</si>
  <si>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</si>
  <si>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</si>
  <si>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</si>
  <si>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</si>
  <si>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</si>
  <si>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</si>
  <si>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</si>
  <si>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</si>
  <si>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</si>
  <si>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</si>
  <si>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</si>
  <si>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</si>
  <si>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</si>
  <si>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</si>
  <si>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</si>
  <si>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</si>
  <si>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</si>
  <si>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</si>
  <si>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</si>
  <si>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</si>
  <si>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</si>
  <si>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</si>
  <si>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</si>
  <si>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</si>
  <si>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</si>
  <si>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</si>
  <si>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</si>
  <si>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</si>
  <si>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</si>
  <si>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</si>
  <si>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</si>
  <si>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</si>
  <si>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</si>
  <si>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</si>
  <si>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</si>
  <si>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</si>
  <si>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</si>
  <si>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</si>
  <si>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</si>
  <si>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</si>
  <si>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</si>
  <si>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</si>
  <si>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</si>
  <si>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</si>
  <si>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</si>
  <si>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</si>
  <si>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</si>
  <si>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</si>
  <si>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</si>
  <si>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</si>
  <si>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</si>
  <si>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</si>
  <si>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</si>
  <si>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</si>
  <si>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</si>
  <si>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</si>
  <si>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</si>
  <si>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</si>
  <si>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</si>
  <si>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</si>
  <si>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</si>
  <si>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</si>
  <si>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</si>
  <si>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</si>
  <si>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</si>
  <si>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</si>
  <si>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</si>
  <si>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</si>
  <si>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</si>
  <si>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</si>
  <si>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</si>
  <si>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</si>
  <si>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</si>
  <si>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</si>
  <si>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</si>
  <si>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</si>
  <si>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</si>
  <si>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</si>
  <si>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</si>
  <si>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</si>
  <si>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</si>
  <si>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</si>
  <si>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</si>
  <si>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</si>
  <si>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</si>
  <si>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</si>
  <si>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</si>
  <si>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</si>
  <si>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</si>
  <si>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</si>
  <si>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</si>
  <si>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</si>
  <si>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</si>
  <si>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</si>
  <si>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</si>
  <si>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</si>
  <si>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</si>
  <si>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</si>
  <si>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</si>
  <si>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</si>
  <si>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</si>
  <si>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</si>
  <si>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</si>
  <si>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</si>
  <si>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</si>
  <si>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</si>
  <si>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</si>
  <si>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</si>
  <si>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</si>
  <si>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</si>
  <si>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</si>
  <si>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</si>
  <si>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</si>
  <si>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</si>
  <si>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</si>
  <si>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</si>
  <si>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</si>
  <si>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</si>
  <si>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</si>
  <si>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</si>
  <si>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</si>
  <si>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</si>
  <si>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</si>
  <si>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</si>
  <si>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</si>
  <si>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</si>
  <si>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</si>
  <si>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</si>
  <si>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</si>
  <si>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</si>
  <si>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</si>
  <si>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</si>
  <si>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</si>
  <si>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</si>
  <si>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</si>
  <si>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</si>
  <si>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</si>
  <si>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</si>
  <si>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</si>
  <si>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</si>
  <si>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</si>
  <si>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</si>
  <si>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</si>
  <si>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</si>
  <si>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</si>
  <si>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</si>
  <si>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</si>
  <si>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</si>
  <si>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</si>
  <si>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</si>
  <si>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</si>
  <si>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</si>
  <si>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</si>
  <si>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</si>
  <si>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</si>
  <si>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</si>
  <si>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</si>
  <si>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</si>
  <si>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</si>
  <si>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</si>
  <si>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</si>
  <si>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</si>
  <si>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</si>
  <si>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</si>
  <si>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</si>
  <si>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</si>
  <si>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</si>
  <si>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</si>
  <si>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</si>
  <si>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</si>
  <si>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</si>
  <si>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</si>
  <si>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</si>
  <si>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</si>
  <si>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</si>
  <si>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</si>
  <si>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</si>
  <si>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</si>
  <si>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</si>
  <si>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</si>
  <si>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</si>
  <si>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</si>
  <si>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</si>
  <si>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</si>
  <si>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</si>
  <si>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</si>
  <si>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</si>
  <si>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</si>
  <si>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</si>
  <si>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</si>
  <si>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</si>
  <si>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</si>
  <si>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</si>
  <si>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</si>
  <si>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</si>
  <si>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</si>
  <si>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</si>
  <si>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</si>
  <si>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</si>
  <si>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</si>
  <si>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</si>
  <si>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</si>
  <si>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</si>
  <si>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</si>
  <si>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</si>
  <si>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</si>
  <si>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</si>
  <si>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</si>
  <si>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</si>
  <si>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</si>
  <si>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</si>
  <si>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</si>
  <si>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</si>
  <si>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</si>
  <si>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</si>
  <si>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</si>
  <si>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</si>
  <si>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</si>
  <si>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</si>
  <si>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</si>
  <si>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</si>
  <si>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</si>
  <si>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</si>
  <si>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</si>
  <si>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</si>
  <si>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</si>
  <si>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</si>
  <si>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</si>
  <si>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</si>
  <si>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</si>
  <si>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</si>
  <si>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</si>
  <si>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</si>
  <si>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</si>
  <si>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</si>
  <si>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</si>
  <si>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</si>
  <si>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</si>
  <si>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</si>
  <si>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</si>
  <si>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</si>
  <si>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</si>
  <si>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</si>
  <si>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</si>
  <si>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</si>
  <si>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</si>
  <si>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</si>
  <si>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</si>
  <si>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</si>
  <si>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</si>
  <si>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</si>
  <si>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</si>
  <si>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</si>
  <si>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</si>
  <si>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</si>
  <si>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</si>
  <si>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</si>
  <si>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</si>
  <si>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</si>
  <si>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</si>
  <si>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</si>
  <si>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</si>
  <si>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</si>
  <si>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</si>
  <si>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</si>
  <si>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</si>
  <si>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</si>
  <si>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</si>
  <si>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</si>
  <si>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</si>
  <si>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</si>
  <si>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</si>
  <si>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</si>
  <si>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</si>
  <si>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</si>
  <si>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</si>
  <si>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</si>
  <si>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</si>
  <si>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</si>
  <si>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</si>
  <si>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</si>
  <si>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</si>
  <si>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</si>
  <si>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</si>
  <si>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</si>
  <si>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</si>
  <si>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</si>
  <si>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</si>
  <si>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</si>
  <si>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</si>
  <si>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</si>
  <si>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</si>
  <si>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</si>
  <si>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</si>
  <si>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</si>
  <si>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</si>
  <si>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</si>
  <si>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</si>
  <si>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</si>
  <si>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</si>
  <si>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</si>
  <si>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</si>
  <si>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</si>
  <si>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</si>
  <si>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</si>
  <si>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</si>
  <si>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</si>
  <si>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</si>
  <si>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</si>
  <si>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</si>
  <si>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</si>
  <si>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</si>
  <si>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</si>
  <si>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</si>
  <si>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</si>
  <si>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</si>
  <si>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</si>
  <si>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</si>
  <si>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</si>
  <si>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</si>
  <si>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</si>
  <si>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</si>
  <si>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</si>
  <si>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</si>
  <si>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</si>
  <si>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</si>
  <si>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</si>
  <si>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</si>
  <si>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</si>
  <si>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</si>
  <si>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</si>
  <si>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</si>
  <si>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</si>
  <si>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</si>
  <si>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</si>
  <si>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</si>
  <si>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</si>
  <si>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</si>
  <si>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</si>
  <si>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</si>
  <si>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</si>
  <si>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</si>
  <si>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</si>
  <si>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</si>
  <si>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</si>
  <si>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</si>
  <si>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</si>
  <si>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</si>
  <si>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</si>
  <si>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</si>
  <si>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</si>
  <si>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</si>
  <si>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</si>
  <si>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</si>
  <si>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</si>
  <si>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</si>
  <si>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</si>
  <si>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</si>
  <si>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</si>
  <si>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</si>
  <si>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</si>
  <si>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</si>
  <si>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</si>
  <si>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</si>
  <si>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</si>
  <si>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</si>
  <si>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</si>
  <si>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</si>
  <si>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</si>
  <si>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</si>
  <si>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</si>
  <si>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</si>
  <si>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</si>
  <si>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</si>
  <si>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</si>
  <si>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</si>
  <si>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</si>
  <si>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</si>
  <si>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</si>
  <si>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</si>
  <si>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</si>
  <si>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</si>
  <si>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</si>
  <si>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</si>
  <si>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</si>
  <si>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</si>
  <si>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</si>
  <si>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</si>
  <si>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</si>
  <si>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</si>
  <si>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</si>
  <si>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</si>
  <si>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</si>
  <si>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</si>
  <si>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</si>
  <si>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</si>
  <si>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</si>
  <si>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</si>
  <si>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</si>
  <si>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</si>
  <si>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</si>
  <si>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</si>
  <si>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</si>
  <si>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</si>
  <si>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</si>
  <si>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</si>
  <si>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</si>
  <si>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</si>
  <si>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</si>
  <si>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</si>
  <si>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</si>
  <si>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</si>
  <si>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</si>
  <si>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</si>
  <si>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</si>
  <si>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</si>
  <si>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</si>
  <si>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</si>
  <si>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</si>
  <si>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</si>
  <si>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</si>
  <si>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</si>
  <si>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</si>
  <si>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</si>
  <si>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</si>
  <si>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</si>
  <si>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</si>
  <si>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</si>
  <si>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</si>
  <si>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</si>
  <si>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</si>
  <si>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</si>
  <si>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</si>
  <si>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</si>
  <si>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</si>
  <si>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</si>
  <si>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</si>
  <si>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</si>
  <si>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</si>
  <si>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</si>
  <si>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</si>
  <si>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</si>
  <si>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</si>
  <si>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</si>
  <si>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</si>
  <si>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</si>
  <si>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</si>
  <si>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</si>
  <si>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</si>
  <si>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</si>
  <si>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</si>
  <si>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</si>
  <si>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</si>
  <si>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</si>
  <si>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</si>
  <si>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</si>
  <si>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</si>
  <si>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</si>
  <si>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</si>
  <si>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</si>
  <si>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</si>
  <si>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</si>
  <si>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</si>
  <si>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</si>
  <si>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</si>
  <si>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</si>
  <si>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</si>
  <si>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</si>
  <si>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</si>
  <si>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</si>
  <si>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</si>
  <si>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</si>
  <si>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</si>
  <si>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</si>
  <si>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</si>
  <si>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</si>
  <si>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</si>
  <si>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</si>
  <si>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</si>
  <si>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</si>
  <si>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</si>
  <si>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</si>
  <si>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</si>
  <si>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</si>
  <si>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</si>
  <si>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</si>
  <si>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</si>
  <si>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</si>
  <si>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</si>
  <si>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</si>
  <si>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</si>
  <si>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</si>
  <si>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</si>
  <si>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</si>
  <si>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</si>
  <si>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</si>
  <si>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</si>
  <si>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</si>
  <si>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</si>
  <si>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</si>
  <si>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</si>
  <si>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</si>
  <si>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</si>
  <si>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</si>
  <si>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</si>
  <si>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</si>
  <si>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</si>
  <si>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</si>
  <si>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</si>
  <si>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</si>
  <si>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</si>
  <si>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</si>
  <si>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</si>
  <si>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</si>
  <si>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</si>
  <si>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</si>
  <si>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</si>
  <si>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</si>
  <si>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</si>
  <si>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</si>
  <si>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</si>
  <si>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</si>
  <si>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</si>
  <si>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</si>
  <si>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</si>
  <si>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</si>
  <si>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</si>
  <si>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</si>
  <si>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</si>
  <si>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</si>
  <si>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</si>
  <si>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</si>
  <si>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</si>
  <si>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</si>
  <si>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</si>
  <si>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</si>
  <si>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</si>
  <si>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</si>
  <si>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</si>
  <si>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</si>
  <si>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</si>
  <si>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</si>
  <si>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</si>
  <si>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</si>
  <si>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</si>
  <si>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</si>
  <si>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</si>
  <si>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</si>
  <si>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</si>
  <si>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</si>
  <si>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</si>
  <si>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</si>
  <si>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</si>
  <si>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</si>
  <si>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</si>
  <si>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</si>
  <si>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</si>
  <si>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</si>
  <si>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</si>
  <si>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</si>
  <si>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</si>
  <si>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</si>
  <si>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</si>
  <si>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</si>
  <si>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</si>
  <si>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</si>
  <si>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</si>
  <si>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</si>
  <si>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</si>
  <si>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</si>
  <si>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</si>
  <si>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</si>
  <si>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</si>
  <si>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</si>
  <si>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</si>
  <si>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</si>
  <si>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</si>
  <si>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</si>
  <si>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</si>
  <si>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</si>
  <si>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</si>
  <si>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</si>
  <si>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</si>
  <si>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</si>
  <si>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</si>
  <si>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</si>
  <si>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</si>
  <si>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</si>
  <si>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</si>
  <si>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</si>
  <si>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</si>
  <si>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</si>
  <si>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</si>
  <si>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</si>
  <si>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</si>
  <si>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</si>
  <si>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</si>
  <si>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</si>
  <si>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</si>
  <si>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</si>
  <si>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</si>
  <si>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</si>
  <si>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</si>
  <si>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</si>
  <si>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</si>
  <si>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</si>
  <si>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</si>
  <si>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</si>
  <si>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</si>
  <si>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</si>
  <si>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</si>
  <si>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</si>
  <si>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</si>
  <si>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</si>
  <si>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</si>
  <si>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</si>
  <si>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</si>
  <si>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</si>
  <si>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</si>
  <si>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</si>
  <si>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</si>
  <si>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</si>
  <si>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</si>
  <si>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</si>
  <si>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</si>
  <si>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</si>
  <si>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</si>
  <si>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</si>
  <si>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</si>
  <si>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</si>
  <si>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</si>
  <si>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</si>
  <si>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</si>
  <si>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</si>
  <si>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</si>
  <si>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</si>
  <si>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</si>
  <si>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</si>
  <si>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</si>
  <si>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</si>
  <si>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</si>
  <si>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</si>
  <si>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</si>
  <si>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</si>
  <si>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</si>
  <si>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</si>
  <si>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</si>
  <si>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</si>
  <si>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</si>
  <si>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</si>
  <si>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</si>
  <si>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</si>
  <si>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</si>
  <si>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</si>
  <si>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</si>
  <si>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</si>
  <si>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</si>
  <si>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</si>
  <si>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</si>
  <si>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</si>
  <si>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</si>
  <si>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</si>
  <si>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</si>
  <si>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</si>
  <si>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</si>
  <si>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</si>
  <si>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</si>
  <si>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</si>
  <si>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</si>
  <si>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</si>
  <si>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</si>
  <si>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</si>
  <si>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</si>
  <si>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</si>
  <si>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</si>
  <si>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</si>
  <si>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</si>
  <si>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</si>
  <si>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</si>
  <si>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</si>
  <si>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</si>
  <si>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</si>
  <si>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</si>
  <si>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</si>
  <si>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</si>
  <si>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</si>
  <si>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</si>
  <si>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</si>
  <si>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</si>
  <si>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</si>
  <si>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</si>
  <si>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</si>
  <si>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</si>
  <si>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</si>
  <si>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</si>
  <si>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</si>
  <si>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</si>
  <si>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</si>
  <si>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</si>
  <si>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</si>
  <si>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</si>
  <si>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</si>
  <si>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</si>
  <si>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</si>
  <si>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</si>
  <si>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</si>
  <si>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</si>
  <si>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</si>
  <si>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</si>
  <si>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</si>
  <si>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</si>
  <si>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</si>
  <si>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</si>
  <si>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</si>
  <si>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</si>
  <si>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</si>
  <si>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</si>
  <si>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</si>
  <si>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</si>
  <si>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</si>
  <si>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</si>
  <si>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</si>
  <si>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</si>
  <si>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</si>
  <si>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</si>
  <si>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</si>
  <si>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</si>
  <si>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</si>
  <si>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</si>
  <si>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</si>
  <si>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</si>
  <si>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</si>
  <si>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</si>
  <si>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</si>
  <si>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</si>
  <si>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</si>
  <si>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</si>
  <si>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</si>
  <si>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</si>
  <si>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</si>
  <si>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</si>
  <si>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</si>
  <si>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</si>
  <si>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</si>
  <si>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</si>
  <si>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</si>
  <si>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</si>
  <si>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</si>
  <si>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</si>
  <si>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</si>
  <si>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</si>
  <si>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</si>
  <si>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</si>
  <si>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</si>
  <si>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</si>
  <si>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</si>
  <si>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</si>
  <si>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</si>
  <si>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</si>
  <si>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</si>
  <si>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</si>
  <si>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</si>
  <si>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</si>
  <si>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</si>
  <si>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</si>
  <si>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</si>
  <si>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</si>
  <si>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</si>
  <si>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</si>
  <si>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</si>
  <si>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</si>
  <si>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</si>
  <si>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</si>
  <si>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</si>
  <si>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</si>
  <si>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</si>
  <si>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</si>
  <si>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</si>
  <si>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</si>
  <si>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</si>
  <si>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</si>
  <si>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</si>
  <si>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</si>
  <si>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</si>
  <si>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</si>
  <si>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</si>
  <si>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</si>
  <si>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</si>
  <si>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</si>
  <si>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</si>
  <si>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</si>
  <si>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</si>
  <si>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</si>
  <si>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</si>
  <si>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</si>
  <si>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</si>
  <si>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</si>
  <si>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</si>
  <si>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</si>
  <si>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</si>
  <si>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</si>
  <si>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</si>
  <si>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</si>
  <si>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</si>
  <si>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</si>
  <si>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</si>
  <si>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</si>
  <si>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</si>
  <si>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</si>
  <si>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</si>
  <si>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</si>
  <si>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</si>
  <si>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</si>
  <si>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</si>
  <si>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</si>
  <si>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</si>
  <si>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</si>
  <si>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</si>
  <si>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</si>
  <si>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</si>
  <si>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</si>
  <si>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</si>
  <si>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</si>
  <si>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</si>
  <si>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</si>
  <si>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</si>
  <si>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</si>
  <si>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</si>
  <si>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</si>
  <si>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</si>
  <si>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</si>
  <si>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</si>
  <si>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</si>
  <si>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</si>
  <si>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</si>
  <si>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</si>
  <si>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</si>
  <si>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</si>
  <si>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</si>
  <si>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</si>
  <si>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</si>
  <si>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</si>
  <si>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</si>
  <si>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</si>
  <si>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</si>
  <si>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</si>
  <si>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</si>
  <si>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</si>
  <si>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</si>
  <si>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</si>
  <si>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</si>
  <si>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</si>
  <si>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</si>
  <si>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</si>
  <si>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</si>
  <si>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</si>
  <si>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</si>
  <si>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</si>
  <si>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</si>
  <si>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</si>
  <si>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</si>
  <si>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</si>
  <si>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</si>
  <si>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</si>
  <si>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</si>
  <si>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</si>
  <si>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</si>
  <si>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</si>
  <si>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</si>
  <si>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</si>
  <si>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</si>
  <si>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</si>
  <si>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</si>
  <si>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</si>
  <si>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</si>
  <si>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</si>
  <si>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</si>
  <si>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</si>
  <si>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</si>
  <si>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</si>
  <si>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</si>
  <si>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</si>
  <si>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</si>
  <si>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</si>
  <si>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</si>
  <si>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</si>
  <si>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</si>
  <si>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</si>
  <si>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</si>
  <si>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</si>
  <si>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</si>
  <si>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</si>
  <si>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</si>
  <si>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</si>
  <si>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</si>
  <si>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</si>
  <si>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</si>
  <si>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</si>
  <si>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</si>
  <si>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</si>
  <si>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</si>
  <si>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</si>
  <si>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</si>
  <si>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</si>
  <si>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</si>
  <si>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</si>
  <si>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</si>
  <si>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</si>
  <si>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</si>
  <si>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</si>
  <si>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</si>
  <si>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</si>
  <si>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</si>
  <si>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</si>
  <si>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</si>
  <si>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</si>
  <si>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</si>
  <si>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</si>
  <si>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</si>
  <si>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</si>
  <si>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</si>
  <si>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</si>
  <si>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</si>
  <si>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</si>
  <si>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</si>
  <si>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</si>
  <si>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</si>
  <si>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</si>
  <si>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</si>
  <si>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</si>
  <si>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</si>
  <si>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</si>
  <si>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</si>
  <si>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</si>
  <si>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</si>
  <si>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</si>
  <si>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</si>
  <si>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</si>
  <si>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</si>
  <si>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</si>
  <si>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</si>
  <si>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</si>
  <si>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</si>
  <si>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</si>
  <si>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</si>
  <si>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</si>
  <si>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</si>
  <si>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</si>
  <si>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</si>
  <si>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</si>
  <si>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</si>
  <si>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</si>
  <si>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</si>
  <si>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</si>
  <si>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</si>
  <si>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</si>
  <si>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</si>
  <si>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</si>
  <si>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</si>
  <si>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</si>
  <si>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</si>
  <si>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</si>
  <si>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</si>
  <si>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</si>
  <si>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</si>
  <si>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</si>
  <si>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</si>
  <si>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</si>
  <si>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</si>
  <si>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</si>
  <si>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</si>
  <si>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</si>
  <si>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</si>
  <si>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</si>
  <si>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</si>
  <si>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</si>
  <si>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</si>
  <si>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</si>
  <si>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</si>
  <si>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</si>
  <si>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</si>
  <si>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</si>
  <si>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</si>
  <si>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</si>
  <si>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</si>
  <si>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</si>
  <si>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</si>
  <si>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</si>
  <si>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</si>
  <si>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</si>
  <si>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</si>
  <si>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</si>
  <si>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</si>
  <si>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</si>
  <si>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</si>
  <si>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</si>
  <si>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</si>
  <si>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</si>
  <si>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</si>
  <si>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</si>
  <si>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</si>
  <si>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</si>
  <si>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</si>
  <si>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</si>
  <si>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</si>
  <si>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</si>
  <si>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</si>
  <si>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</si>
  <si>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</si>
  <si>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</si>
  <si>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</si>
  <si>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</si>
  <si>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</si>
  <si>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</si>
  <si>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</si>
  <si>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</si>
  <si>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</si>
  <si>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</si>
  <si>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</si>
  <si>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</si>
  <si>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</si>
  <si>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</si>
  <si>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</si>
  <si>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</si>
  <si>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</si>
  <si>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</si>
  <si>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</si>
  <si>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</si>
  <si>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</si>
  <si>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</si>
  <si>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</si>
  <si>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</si>
  <si>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</si>
  <si>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</si>
  <si>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</si>
  <si>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</si>
  <si>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</si>
  <si>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</si>
  <si>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</si>
  <si>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</si>
  <si>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</si>
  <si>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</si>
  <si>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</si>
  <si>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</si>
  <si>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</si>
  <si>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</si>
  <si>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</si>
  <si>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</si>
  <si>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</si>
  <si>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</si>
  <si>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</si>
  <si>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</si>
  <si>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</si>
  <si>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</si>
  <si>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</si>
  <si>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</si>
  <si>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</si>
  <si>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</si>
  <si>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</si>
  <si>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</si>
  <si>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</si>
  <si>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</si>
  <si>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</si>
  <si>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</si>
  <si>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</si>
  <si>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</si>
  <si>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</si>
  <si>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</si>
  <si>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</si>
  <si>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</si>
  <si>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</si>
  <si>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</si>
  <si>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</si>
  <si>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</si>
  <si>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</si>
  <si>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</si>
  <si>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</si>
  <si>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</si>
  <si>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</si>
  <si>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</si>
  <si>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</si>
  <si>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</si>
  <si>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</si>
  <si>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</si>
  <si>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</si>
  <si>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</si>
  <si>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</si>
  <si>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</si>
  <si>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</si>
  <si>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</si>
  <si>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</si>
  <si>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</si>
  <si>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</si>
  <si>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</si>
  <si>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</si>
  <si>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</si>
  <si>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</si>
  <si>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</si>
  <si>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</si>
  <si>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</si>
  <si>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</si>
  <si>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</si>
  <si>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</si>
  <si>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</si>
  <si>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</si>
  <si>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</si>
  <si>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</si>
  <si>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</si>
  <si>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</si>
  <si>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</si>
  <si>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</si>
  <si>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</si>
  <si>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</si>
  <si>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</si>
  <si>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</si>
  <si>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</si>
  <si>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</si>
  <si>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</si>
  <si>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</si>
  <si>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</si>
  <si>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</si>
  <si>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</si>
  <si>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</si>
  <si>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</si>
  <si>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</si>
  <si>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</si>
  <si>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</si>
  <si>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</si>
  <si>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</si>
  <si>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</si>
  <si>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</si>
  <si>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</si>
  <si>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</si>
  <si>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</si>
  <si>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</si>
  <si>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</si>
  <si>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</si>
  <si>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</si>
  <si>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</si>
  <si>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</si>
  <si>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</si>
  <si>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</si>
  <si>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</si>
  <si>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</si>
  <si>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</si>
  <si>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</si>
  <si>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</si>
  <si>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</si>
  <si>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</si>
  <si>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</si>
  <si>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</si>
  <si>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</si>
  <si>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</si>
  <si>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</si>
  <si>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</si>
  <si>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</si>
  <si>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</si>
  <si>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</si>
  <si>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</si>
  <si>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</si>
  <si>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</si>
  <si>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</si>
  <si>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</si>
  <si>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</si>
  <si>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</si>
  <si>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</si>
  <si>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</si>
  <si>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</si>
  <si>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</si>
  <si>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</si>
  <si>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</si>
  <si>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</si>
  <si>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</si>
  <si>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</si>
  <si>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</si>
  <si>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</si>
  <si>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</si>
  <si>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</si>
  <si>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</si>
  <si>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</si>
  <si>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</si>
  <si>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</si>
  <si>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</si>
  <si>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</si>
  <si>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</si>
  <si>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</si>
  <si>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</si>
  <si>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</si>
  <si>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</si>
  <si>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</si>
  <si>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</si>
  <si>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</si>
  <si>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</si>
  <si>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</si>
  <si>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</si>
  <si>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</si>
  <si>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</si>
  <si>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</si>
  <si>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</si>
  <si>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</si>
  <si>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</si>
  <si>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</si>
  <si>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</si>
  <si>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</si>
  <si>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</si>
  <si>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</si>
  <si>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</si>
  <si>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</si>
  <si>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</si>
  <si>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</si>
  <si>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</si>
  <si>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</si>
  <si>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</si>
  <si>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</si>
  <si>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</si>
  <si>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</si>
  <si>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</si>
  <si>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</si>
  <si>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</si>
  <si>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</si>
  <si>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</si>
  <si>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</si>
  <si>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</si>
  <si>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</si>
  <si>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</si>
  <si>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</si>
  <si>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</si>
  <si>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</si>
  <si>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</si>
  <si>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</si>
  <si>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</si>
  <si>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</si>
  <si>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</si>
  <si>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</si>
  <si>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</si>
  <si>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</si>
  <si>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</si>
  <si>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</si>
  <si>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</si>
  <si>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</si>
  <si>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</si>
  <si>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</si>
  <si>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</si>
  <si>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</si>
  <si>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</si>
  <si>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</si>
  <si>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</si>
  <si>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</si>
  <si>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</si>
  <si>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</si>
  <si>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</si>
  <si>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</si>
  <si>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</si>
  <si>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</si>
  <si>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</si>
  <si>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</si>
  <si>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</si>
  <si>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</si>
  <si>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</si>
  <si>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</si>
  <si>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</si>
  <si>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</si>
  <si>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</si>
  <si>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</si>
  <si>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</si>
  <si>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</si>
  <si>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</si>
  <si>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</si>
  <si>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</si>
  <si>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</si>
  <si>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</si>
  <si>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</si>
  <si>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</si>
  <si>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</si>
  <si>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</si>
  <si>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</si>
  <si>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</si>
  <si>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</si>
  <si>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</si>
  <si>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</si>
  <si>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</si>
  <si>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</si>
  <si>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</si>
  <si>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</si>
  <si>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</si>
  <si>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</si>
  <si>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</si>
  <si>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</si>
  <si>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</si>
  <si>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</si>
  <si>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</si>
  <si>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</si>
  <si>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</si>
  <si>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</si>
  <si>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</si>
  <si>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</si>
  <si>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</si>
  <si>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</si>
  <si>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</si>
  <si>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</si>
  <si>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</si>
  <si>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</si>
  <si>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</si>
  <si>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</si>
  <si>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</si>
  <si>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</si>
  <si>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</si>
  <si>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</si>
  <si>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</si>
  <si>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</si>
  <si>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</si>
  <si>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</si>
  <si>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</si>
  <si>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</si>
  <si>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</si>
  <si>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</si>
  <si>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</si>
  <si>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</si>
  <si>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</si>
  <si>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</si>
  <si>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</si>
  <si>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</si>
  <si>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</si>
  <si>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</si>
  <si>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</si>
  <si>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</si>
  <si>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</si>
  <si>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</si>
  <si>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</si>
  <si>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</si>
  <si>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</si>
  <si>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</si>
  <si>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</si>
  <si>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</si>
  <si>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</si>
  <si>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</si>
  <si>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</si>
  <si>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</si>
  <si>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</si>
  <si>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</si>
  <si>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</si>
  <si>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</si>
  <si>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</si>
  <si>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</si>
  <si>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</si>
  <si>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</si>
  <si>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</si>
  <si>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</si>
  <si>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</si>
  <si>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</si>
  <si>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</si>
  <si>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</si>
  <si>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</si>
  <si>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</si>
  <si>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</si>
  <si>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</si>
  <si>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</si>
  <si>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</si>
  <si>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</si>
  <si>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</si>
  <si>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</si>
  <si>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</si>
  <si>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</si>
  <si>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</si>
  <si>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</si>
  <si>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</si>
  <si>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</si>
  <si>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</si>
  <si>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</si>
  <si>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</si>
  <si>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</si>
  <si>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</si>
  <si>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</si>
  <si>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</si>
  <si>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</si>
  <si>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</si>
  <si>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</si>
  <si>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</si>
  <si>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</si>
  <si>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</si>
  <si>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</si>
  <si>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</si>
  <si>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</si>
  <si>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</si>
  <si>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</si>
  <si>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</si>
  <si>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</si>
  <si>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</si>
  <si>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</si>
  <si>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</si>
  <si>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</si>
  <si>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</si>
  <si>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</si>
  <si>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</si>
  <si>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</si>
  <si>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</si>
  <si>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</si>
  <si>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</si>
  <si>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</si>
  <si>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</si>
  <si>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</si>
  <si>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</si>
  <si>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</si>
  <si>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</si>
  <si>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</si>
  <si>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</si>
  <si>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</si>
  <si>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</si>
  <si>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</si>
  <si>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</si>
  <si>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</si>
  <si>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</si>
  <si>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</si>
  <si>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</si>
  <si>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</si>
  <si>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</si>
  <si>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</si>
  <si>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</si>
  <si>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</si>
  <si>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</si>
  <si>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</si>
  <si>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</si>
  <si>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</si>
  <si>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</si>
  <si>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</si>
  <si>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</si>
  <si>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</si>
  <si>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</si>
  <si>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</si>
  <si>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</si>
  <si>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</si>
  <si>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</si>
  <si>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</si>
  <si>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</si>
  <si>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</si>
  <si>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</si>
  <si>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</si>
  <si>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</si>
  <si>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</si>
  <si>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</si>
  <si>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</si>
  <si>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</si>
  <si>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</si>
  <si>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</si>
  <si>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</si>
  <si>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</si>
  <si>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</si>
  <si>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</si>
  <si>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</si>
  <si>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</si>
  <si>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</si>
  <si>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</si>
  <si>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</si>
  <si>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</si>
  <si>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</si>
  <si>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</si>
  <si>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</si>
  <si>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</si>
  <si>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</si>
  <si>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</si>
  <si>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</si>
  <si>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</si>
  <si>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</si>
  <si>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</si>
  <si>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</si>
  <si>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</si>
  <si>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</si>
  <si>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</si>
  <si>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</si>
  <si>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</si>
  <si>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</si>
  <si>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</si>
  <si>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</si>
  <si>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</si>
  <si>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</si>
  <si>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</si>
  <si>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</si>
  <si>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</si>
  <si>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</si>
  <si>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</si>
  <si>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</si>
  <si>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</si>
  <si>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</si>
  <si>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</si>
  <si>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</si>
  <si>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</si>
  <si>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</si>
  <si>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</si>
  <si>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</si>
  <si>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</si>
  <si>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</si>
  <si>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</si>
  <si>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</si>
  <si>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</si>
  <si>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</si>
  <si>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</si>
  <si>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</si>
  <si>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</si>
  <si>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</si>
  <si>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</si>
  <si>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</si>
  <si>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</si>
  <si>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</si>
  <si>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</si>
  <si>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</si>
  <si>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</si>
  <si>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</si>
  <si>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</si>
  <si>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</si>
  <si>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</si>
  <si>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</si>
  <si>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</si>
  <si>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</si>
  <si>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</si>
  <si>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</si>
  <si>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</si>
  <si>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</si>
  <si>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</si>
  <si>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</si>
  <si>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</si>
  <si>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</si>
  <si>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</si>
  <si>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</si>
  <si>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</si>
  <si>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</si>
  <si>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</si>
  <si>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</si>
  <si>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</si>
  <si>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</si>
  <si>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</si>
  <si>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</si>
  <si>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</si>
  <si>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</si>
  <si>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</si>
  <si>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</si>
  <si>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</si>
  <si>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</si>
  <si>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</si>
  <si>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</si>
  <si>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</si>
  <si>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</si>
  <si>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</si>
  <si>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</si>
  <si>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</si>
  <si>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</si>
  <si>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</si>
  <si>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</si>
  <si>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</si>
  <si>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</si>
  <si>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</si>
  <si>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</si>
  <si>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</si>
  <si>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</si>
  <si>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</si>
  <si>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</si>
  <si>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</si>
  <si>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</si>
  <si>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</si>
  <si>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</si>
  <si>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</si>
  <si>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</si>
  <si>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</si>
  <si>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</si>
  <si>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</si>
  <si>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</si>
  <si>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</si>
  <si>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</si>
  <si>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</si>
  <si>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</si>
  <si>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</si>
  <si>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</si>
  <si>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</si>
  <si>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</si>
  <si>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</si>
  <si>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</si>
  <si>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</si>
  <si>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</si>
  <si>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</si>
  <si>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</si>
  <si>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</si>
  <si>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</si>
  <si>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</si>
  <si>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</si>
  <si>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</si>
  <si>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</si>
  <si>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</si>
  <si>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</si>
  <si>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</si>
  <si>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</si>
  <si>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</si>
  <si>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</si>
  <si>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</si>
  <si>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</si>
  <si>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</si>
  <si>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</si>
  <si>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</si>
  <si>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</si>
  <si>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</si>
  <si>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</si>
  <si>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</si>
  <si>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</si>
  <si>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</si>
  <si>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</si>
  <si>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</si>
  <si>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</si>
  <si>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</si>
  <si>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</si>
  <si>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</si>
  <si>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</si>
  <si>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</si>
  <si>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</si>
  <si>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</si>
  <si>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</si>
  <si>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</si>
  <si>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</si>
  <si>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</si>
  <si>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</si>
  <si>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</si>
  <si>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</si>
  <si>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</si>
  <si>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</si>
  <si>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</si>
  <si>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</si>
  <si>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</si>
  <si>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</si>
  <si>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</si>
  <si>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</si>
  <si>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</si>
  <si>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</si>
  <si>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</si>
  <si>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</si>
  <si>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</si>
  <si>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</si>
  <si>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</si>
  <si>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</si>
  <si>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</si>
  <si>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</si>
  <si>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</si>
  <si>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</si>
  <si>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</si>
  <si>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</si>
  <si>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</si>
  <si>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</si>
  <si>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</si>
  <si>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</si>
  <si>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</si>
  <si>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</si>
  <si>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</si>
  <si>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</si>
  <si>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</si>
  <si>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</si>
  <si>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</si>
  <si>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</si>
  <si>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</si>
  <si>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</si>
  <si>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</si>
  <si>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</si>
  <si>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</si>
  <si>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</si>
  <si>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</si>
  <si>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</si>
  <si>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</si>
  <si>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</si>
  <si>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</si>
  <si>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</si>
  <si>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</si>
  <si>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</si>
  <si>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</si>
  <si>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</si>
  <si>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</si>
  <si>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</si>
  <si>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</si>
  <si>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</si>
  <si>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</si>
  <si>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</si>
  <si>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</si>
  <si>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</si>
  <si>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</si>
  <si>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</si>
  <si>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</si>
  <si>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</si>
  <si>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</si>
  <si>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</si>
  <si>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</si>
  <si>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</si>
  <si>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</si>
  <si>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</si>
  <si>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</si>
  <si>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</si>
  <si>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</si>
  <si>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</si>
  <si>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</si>
  <si>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</si>
  <si>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</si>
  <si>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</si>
  <si>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</si>
  <si>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</si>
  <si>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</si>
  <si>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</si>
  <si>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</si>
  <si>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</si>
  <si>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</si>
  <si>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</si>
  <si>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</si>
  <si>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</si>
  <si>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</si>
  <si>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</si>
  <si>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</si>
  <si>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</si>
  <si>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</si>
  <si>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</si>
  <si>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</si>
  <si>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</si>
  <si>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</si>
  <si>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</si>
  <si>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</si>
  <si>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</si>
  <si>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</si>
  <si>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</si>
  <si>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</si>
  <si>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</si>
  <si>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</si>
  <si>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</si>
  <si>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</si>
  <si>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</si>
  <si>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</si>
  <si>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</si>
  <si>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</si>
  <si>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</si>
  <si>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</si>
  <si>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</si>
  <si>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</si>
  <si>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</si>
  <si>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</si>
  <si>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</si>
  <si>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</si>
  <si>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</si>
  <si>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</si>
  <si>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</si>
  <si>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</si>
  <si>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</si>
  <si>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</si>
  <si>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</si>
  <si>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</si>
  <si>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</si>
  <si>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</si>
  <si>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</si>
  <si>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</si>
  <si>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</si>
  <si>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</si>
  <si>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</si>
  <si>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</si>
  <si>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</si>
  <si>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</si>
  <si>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</si>
  <si>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</si>
  <si>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</si>
  <si>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</si>
  <si>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</si>
  <si>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</si>
  <si>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</si>
  <si>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</si>
  <si>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</si>
  <si>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</si>
  <si>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</si>
  <si>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</si>
  <si>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</si>
  <si>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</si>
  <si>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</si>
  <si>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</si>
  <si>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</si>
  <si>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</si>
  <si>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</si>
  <si>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</si>
  <si>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</si>
  <si>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</si>
  <si>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</si>
  <si>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</si>
  <si>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</si>
  <si>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</si>
  <si>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</si>
  <si>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</si>
  <si>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</si>
  <si>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</si>
  <si>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</si>
  <si>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</si>
  <si>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</si>
  <si>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</si>
  <si>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</si>
  <si>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</si>
  <si>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</si>
  <si>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</si>
  <si>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</si>
  <si>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</si>
  <si>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</si>
  <si>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</si>
  <si>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</si>
  <si>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</si>
  <si>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</si>
  <si>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</si>
  <si>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</si>
  <si>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</si>
  <si>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</si>
  <si>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</si>
  <si>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</si>
  <si>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</si>
  <si>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</si>
  <si>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</si>
  <si>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</si>
  <si>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</si>
  <si>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</si>
  <si>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</si>
  <si>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</si>
  <si>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</si>
  <si>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</si>
  <si>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</si>
  <si>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</si>
  <si>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</si>
  <si>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</si>
  <si>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</si>
  <si>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</si>
  <si>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</si>
  <si>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</si>
  <si>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</si>
  <si>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</si>
  <si>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</si>
  <si>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</si>
  <si>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</si>
  <si>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</si>
  <si>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</si>
  <si>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</si>
  <si>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</si>
  <si>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</si>
  <si>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</si>
  <si>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</si>
  <si>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</si>
  <si>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</si>
  <si>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</si>
  <si>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</si>
  <si>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</si>
  <si>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</si>
  <si>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</si>
  <si>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</si>
  <si>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</si>
  <si>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</si>
  <si>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</si>
  <si>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</si>
  <si>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</si>
  <si>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</si>
  <si>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</si>
  <si>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</si>
  <si>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</si>
  <si>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</si>
  <si>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</si>
  <si>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</si>
  <si>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</si>
  <si>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</si>
  <si>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</si>
  <si>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</si>
  <si>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</si>
  <si>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</si>
  <si>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</si>
  <si>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</si>
  <si>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</si>
  <si>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</si>
  <si>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</si>
  <si>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</si>
  <si>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</si>
  <si>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</si>
  <si>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</si>
  <si>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</si>
  <si>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</si>
  <si>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</si>
  <si>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</si>
  <si>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</si>
  <si>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</si>
  <si>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</si>
  <si>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</si>
  <si>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</si>
  <si>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</si>
  <si>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</si>
  <si>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</si>
  <si>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</si>
  <si>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</si>
  <si>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</si>
  <si>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</si>
  <si>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</si>
  <si>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</si>
  <si>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</si>
  <si>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</si>
  <si>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</si>
  <si>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</si>
  <si>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</si>
  <si>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</si>
  <si>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</si>
  <si>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</si>
  <si>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</si>
  <si>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</si>
  <si>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</si>
  <si>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</si>
  <si>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</si>
  <si>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</si>
  <si>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</si>
  <si>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</si>
  <si>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</si>
  <si>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</si>
  <si>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</si>
  <si>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</si>
  <si>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</si>
  <si>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</si>
  <si>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</si>
  <si>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</si>
  <si>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</si>
  <si>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</si>
  <si>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</si>
  <si>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</si>
  <si>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</si>
  <si>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</si>
  <si>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</si>
  <si>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</si>
  <si>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</si>
  <si>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</si>
  <si>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</si>
  <si>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</si>
  <si>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</si>
  <si>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</si>
  <si>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</si>
  <si>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</si>
  <si>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</si>
  <si>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</si>
  <si>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</si>
  <si>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</si>
  <si>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</si>
  <si>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</si>
  <si>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</si>
  <si>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</si>
  <si>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</si>
  <si>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</si>
  <si>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</si>
  <si>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</si>
  <si>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</si>
  <si>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</si>
  <si>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</si>
  <si>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</si>
  <si>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</si>
  <si>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</si>
  <si>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</si>
  <si>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</si>
  <si>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</si>
  <si>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</si>
  <si>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</si>
  <si>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</si>
  <si>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</si>
  <si>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</si>
  <si>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</si>
  <si>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</si>
  <si>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</si>
  <si>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</si>
  <si>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</si>
  <si>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</si>
  <si>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</si>
  <si>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</si>
  <si>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</si>
  <si>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</si>
  <si>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</si>
  <si>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</si>
  <si>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</si>
  <si>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</si>
  <si>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</si>
  <si>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</si>
  <si>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</si>
  <si>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</si>
  <si>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</si>
  <si>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</si>
  <si>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</si>
  <si>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</si>
  <si>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</si>
  <si>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</si>
  <si>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</si>
  <si>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</si>
  <si>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</si>
  <si>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</si>
  <si>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</si>
  <si>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</si>
  <si>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</si>
  <si>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</si>
  <si>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</si>
  <si>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</si>
  <si>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</si>
  <si>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</si>
  <si>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</si>
  <si>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</si>
  <si>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</si>
  <si>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</si>
  <si>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</si>
  <si>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</si>
  <si>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</si>
  <si>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</si>
  <si>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</si>
  <si>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</si>
  <si>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</si>
  <si>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</si>
  <si>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</si>
  <si>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</si>
  <si>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</si>
  <si>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</si>
  <si>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</si>
  <si>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</si>
  <si>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</si>
  <si>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</si>
  <si>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</si>
  <si>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</si>
  <si>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</si>
  <si>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</si>
  <si>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</si>
  <si>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</si>
  <si>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</si>
  <si>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</si>
  <si>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</si>
  <si>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</si>
  <si>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</si>
  <si>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</si>
  <si>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</si>
  <si>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</si>
  <si>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</si>
  <si>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</si>
  <si>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</si>
  <si>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</si>
  <si>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</si>
  <si>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</si>
  <si>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</si>
  <si>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2021-44-44001312020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</si>
  <si>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</si>
  <si>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UT CRECIENDO JUNTOS POR LA INFANCIA</t>
  </si>
  <si>
    <t>FUNDACION SOL GUAJIRO</t>
  </si>
  <si>
    <t>001</t>
  </si>
  <si>
    <t>Atención integral a los niños en la primera infancia en condiciones de vulnerabilidad en el departamento de La Guajira en los municipios de Manaure y Uribia.</t>
  </si>
  <si>
    <t>NO</t>
  </si>
  <si>
    <t>JORLEIDIS JANIT VALDEZ MIRANDA</t>
  </si>
  <si>
    <t>002</t>
  </si>
  <si>
    <t>Atención integral a los niños en la primera infancia en condiciones de vulnerabilidad en los municipios de Manaure y Uribia Departamento de La Guajira.</t>
  </si>
  <si>
    <t>ICBF-CA-19002272020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</si>
  <si>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</si>
  <si>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ICBF-CA19002112020</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</si>
  <si>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</si>
  <si>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131</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</si>
  <si>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</si>
  <si>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MZ H LT 10 BARRIO ALAMEDA LA VICTORIA CARTAGENA-BOLIVAR</t>
  </si>
  <si>
    <t>3102413066</t>
  </si>
  <si>
    <t>fundacol2001@gmail.com</t>
  </si>
  <si>
    <t>CRA. 48 No 12 69 CALI-VALLE</t>
  </si>
  <si>
    <t>3023747816-3152768018</t>
  </si>
  <si>
    <t>ongsocialelbuensamaritano@hotmail.com</t>
  </si>
  <si>
    <t>YAJAIRA DEL CARMEN GAMEZ PUERTA</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</si>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</sst>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26" zoomScale="70" zoomScaleNormal="70"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696</v>
      </c>
      <c r="I15" s="32" t="s">
        <v>2629</v>
      </c>
      <c r="J15" s="110" t="s">
        <v>2637</v>
      </c>
      <c r="L15" s="202" t="s">
        <v>8</v>
      </c>
      <c r="M15" s="202"/>
      <c r="N15" s="18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900922079</v>
      </c>
      <c r="C20" s="5"/>
      <c r="D20" s="74"/>
      <c r="E20" s="161" t="s">
        <v>2670</v>
      </c>
      <c r="F20" s="195" t="s">
        <v>2683</v>
      </c>
      <c r="G20" s="5"/>
      <c r="H20" s="212"/>
      <c r="I20" s="150" t="s">
        <v>1154</v>
      </c>
      <c r="J20" s="151" t="s">
        <v>707</v>
      </c>
      <c r="K20" s="152">
        <v>3999356160</v>
      </c>
      <c r="L20" s="153">
        <v>44194</v>
      </c>
      <c r="M20" s="153">
        <v>44561</v>
      </c>
      <c r="N20" s="136">
        <f>+(M20-L20)/30</f>
        <v>12.233333333333333</v>
      </c>
      <c r="O20" s="139"/>
      <c r="U20" s="135"/>
      <c r="V20" s="107">
        <f ca="1">NOW()</f>
        <v>44194.997465509259</v>
      </c>
      <c r="W20" s="107">
        <f ca="1">NOW()</f>
        <v>44194.997465509259</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PARA EL DESARROLLO MULTICULTURAL FUNDACOL</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2684</v>
      </c>
      <c r="C48" s="114" t="s">
        <v>32</v>
      </c>
      <c r="D48" s="112" t="s">
        <v>2685</v>
      </c>
      <c r="E48" s="146">
        <v>37662</v>
      </c>
      <c r="F48" s="146">
        <v>37966</v>
      </c>
      <c r="G48" s="173">
        <f>IF(AND(E48&lt;&gt;"",F48&lt;&gt;""),((F48-E48)/30),"")</f>
        <v>10.133333333333333</v>
      </c>
      <c r="H48" s="116" t="s">
        <v>2686</v>
      </c>
      <c r="I48" s="115" t="s">
        <v>1154</v>
      </c>
      <c r="J48" s="115" t="s">
        <v>707</v>
      </c>
      <c r="K48" s="118">
        <v>6520000</v>
      </c>
      <c r="L48" s="117" t="s">
        <v>1148</v>
      </c>
      <c r="M48" s="119">
        <v>1</v>
      </c>
      <c r="N48" s="117" t="s">
        <v>2639</v>
      </c>
      <c r="O48" s="117" t="s">
        <v>2687</v>
      </c>
      <c r="P48" s="80"/>
    </row>
    <row r="49" spans="1:16" s="6" customFormat="1" ht="24.75" customHeight="1" x14ac:dyDescent="0.25">
      <c r="A49" s="144">
        <v>2</v>
      </c>
      <c r="B49" s="113" t="s">
        <v>2684</v>
      </c>
      <c r="C49" s="114" t="s">
        <v>32</v>
      </c>
      <c r="D49" s="112" t="s">
        <v>2685</v>
      </c>
      <c r="E49" s="146">
        <v>37998</v>
      </c>
      <c r="F49" s="146">
        <v>38331</v>
      </c>
      <c r="G49" s="173">
        <f t="shared" ref="G49:G107" si="2">IF(AND(E49&lt;&gt;"",F49&lt;&gt;""),((F49-E49)/30),"")</f>
        <v>11.1</v>
      </c>
      <c r="H49" s="116" t="s">
        <v>2686</v>
      </c>
      <c r="I49" s="115" t="s">
        <v>1154</v>
      </c>
      <c r="J49" s="115" t="s">
        <v>707</v>
      </c>
      <c r="K49" s="118">
        <v>8635000</v>
      </c>
      <c r="L49" s="117" t="s">
        <v>1148</v>
      </c>
      <c r="M49" s="119">
        <v>1</v>
      </c>
      <c r="N49" s="117" t="s">
        <v>2639</v>
      </c>
      <c r="O49" s="117" t="s">
        <v>2687</v>
      </c>
      <c r="P49" s="80"/>
    </row>
    <row r="50" spans="1:16" s="6" customFormat="1" ht="24.75" customHeight="1" x14ac:dyDescent="0.25">
      <c r="A50" s="144">
        <v>3</v>
      </c>
      <c r="B50" s="113" t="s">
        <v>2684</v>
      </c>
      <c r="C50" s="114" t="s">
        <v>32</v>
      </c>
      <c r="D50" s="112" t="s">
        <v>2685</v>
      </c>
      <c r="E50" s="146">
        <v>38370</v>
      </c>
      <c r="F50" s="146">
        <v>38702</v>
      </c>
      <c r="G50" s="173">
        <f t="shared" si="2"/>
        <v>11.066666666666666</v>
      </c>
      <c r="H50" s="121" t="s">
        <v>2686</v>
      </c>
      <c r="I50" s="115" t="s">
        <v>1154</v>
      </c>
      <c r="J50" s="115" t="s">
        <v>707</v>
      </c>
      <c r="K50" s="118">
        <v>10828000</v>
      </c>
      <c r="L50" s="117" t="s">
        <v>1148</v>
      </c>
      <c r="M50" s="119">
        <v>1</v>
      </c>
      <c r="N50" s="117" t="s">
        <v>2639</v>
      </c>
      <c r="O50" s="117" t="s">
        <v>2687</v>
      </c>
      <c r="P50" s="80"/>
    </row>
    <row r="51" spans="1:16" s="6" customFormat="1" ht="24.75" customHeight="1" outlineLevel="1" x14ac:dyDescent="0.25">
      <c r="A51" s="144">
        <v>4</v>
      </c>
      <c r="B51" s="113" t="s">
        <v>2684</v>
      </c>
      <c r="C51" s="114" t="s">
        <v>32</v>
      </c>
      <c r="D51" s="112" t="s">
        <v>2685</v>
      </c>
      <c r="E51" s="146">
        <v>38755</v>
      </c>
      <c r="F51" s="146">
        <v>39059</v>
      </c>
      <c r="G51" s="173">
        <f t="shared" si="2"/>
        <v>10.133333333333333</v>
      </c>
      <c r="H51" s="116" t="s">
        <v>2686</v>
      </c>
      <c r="I51" s="115" t="s">
        <v>1154</v>
      </c>
      <c r="J51" s="115" t="s">
        <v>707</v>
      </c>
      <c r="K51" s="118">
        <v>12256000</v>
      </c>
      <c r="L51" s="117" t="s">
        <v>1148</v>
      </c>
      <c r="M51" s="119">
        <v>1</v>
      </c>
      <c r="N51" s="117" t="s">
        <v>2639</v>
      </c>
      <c r="O51" s="117" t="s">
        <v>2687</v>
      </c>
      <c r="P51" s="80"/>
    </row>
    <row r="52" spans="1:16" s="7" customFormat="1" ht="24.75" customHeight="1" outlineLevel="1" x14ac:dyDescent="0.25">
      <c r="A52" s="145">
        <v>5</v>
      </c>
      <c r="B52" s="113" t="s">
        <v>2684</v>
      </c>
      <c r="C52" s="114" t="s">
        <v>32</v>
      </c>
      <c r="D52" s="112" t="s">
        <v>2685</v>
      </c>
      <c r="E52" s="146">
        <v>39099</v>
      </c>
      <c r="F52" s="146">
        <v>39430</v>
      </c>
      <c r="G52" s="173">
        <f t="shared" si="2"/>
        <v>11.033333333333333</v>
      </c>
      <c r="H52" s="121" t="s">
        <v>2686</v>
      </c>
      <c r="I52" s="115" t="s">
        <v>1154</v>
      </c>
      <c r="J52" s="115" t="s">
        <v>707</v>
      </c>
      <c r="K52" s="118">
        <v>14447000</v>
      </c>
      <c r="L52" s="117" t="s">
        <v>1148</v>
      </c>
      <c r="M52" s="119">
        <v>1</v>
      </c>
      <c r="N52" s="117" t="s">
        <v>2639</v>
      </c>
      <c r="O52" s="117" t="s">
        <v>2687</v>
      </c>
      <c r="P52" s="81"/>
    </row>
    <row r="53" spans="1:16" s="7" customFormat="1" ht="24.75" customHeight="1" outlineLevel="1" x14ac:dyDescent="0.25">
      <c r="A53" s="145">
        <v>6</v>
      </c>
      <c r="B53" s="113" t="s">
        <v>2684</v>
      </c>
      <c r="C53" s="114" t="s">
        <v>32</v>
      </c>
      <c r="D53" s="112" t="s">
        <v>2685</v>
      </c>
      <c r="E53" s="146">
        <v>39489</v>
      </c>
      <c r="F53" s="146">
        <v>39801</v>
      </c>
      <c r="G53" s="173">
        <f t="shared" si="2"/>
        <v>10.4</v>
      </c>
      <c r="H53" s="121" t="s">
        <v>2686</v>
      </c>
      <c r="I53" s="115" t="s">
        <v>1154</v>
      </c>
      <c r="J53" s="115" t="s">
        <v>707</v>
      </c>
      <c r="K53" s="118">
        <v>15069000</v>
      </c>
      <c r="L53" s="117" t="s">
        <v>1148</v>
      </c>
      <c r="M53" s="119">
        <v>1</v>
      </c>
      <c r="N53" s="117" t="s">
        <v>2639</v>
      </c>
      <c r="O53" s="117" t="s">
        <v>2687</v>
      </c>
      <c r="P53" s="81"/>
    </row>
    <row r="54" spans="1:16" s="7" customFormat="1" ht="24.75" customHeight="1" outlineLevel="1" x14ac:dyDescent="0.25">
      <c r="A54" s="145">
        <v>7</v>
      </c>
      <c r="B54" s="113" t="s">
        <v>2684</v>
      </c>
      <c r="C54" s="114" t="s">
        <v>32</v>
      </c>
      <c r="D54" s="112" t="s">
        <v>2685</v>
      </c>
      <c r="E54" s="146">
        <v>39825</v>
      </c>
      <c r="F54" s="146">
        <v>40158</v>
      </c>
      <c r="G54" s="173">
        <f t="shared" si="2"/>
        <v>11.1</v>
      </c>
      <c r="H54" s="116" t="s">
        <v>2686</v>
      </c>
      <c r="I54" s="115" t="s">
        <v>1154</v>
      </c>
      <c r="J54" s="115" t="s">
        <v>707</v>
      </c>
      <c r="K54" s="120">
        <v>10828000</v>
      </c>
      <c r="L54" s="117" t="s">
        <v>1148</v>
      </c>
      <c r="M54" s="119">
        <v>1</v>
      </c>
      <c r="N54" s="117" t="s">
        <v>2639</v>
      </c>
      <c r="O54" s="117" t="s">
        <v>2687</v>
      </c>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0.03</v>
      </c>
      <c r="G179" s="180">
        <f>IF(F179&gt;0,SUM(E179+F179),"")</f>
        <v>0.05</v>
      </c>
      <c r="H179" s="5"/>
      <c r="I179" s="238" t="s">
        <v>2675</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199967808</v>
      </c>
      <c r="F185" s="94"/>
      <c r="G185" s="95"/>
      <c r="H185" s="90"/>
      <c r="I185" s="92" t="s">
        <v>2632</v>
      </c>
      <c r="J185" s="185">
        <f>M179</f>
        <v>0.03</v>
      </c>
      <c r="K185" s="231" t="s">
        <v>2633</v>
      </c>
      <c r="L185" s="231"/>
      <c r="M185" s="96">
        <f>+J185*K20</f>
        <v>119980684.8</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43794</v>
      </c>
      <c r="D193" s="5"/>
      <c r="E193" s="128">
        <v>2737</v>
      </c>
      <c r="F193" s="5"/>
      <c r="G193" s="5"/>
      <c r="H193" s="148" t="s">
        <v>2688</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2697</v>
      </c>
      <c r="J211" s="27" t="s">
        <v>2627</v>
      </c>
      <c r="K211" s="149" t="s">
        <v>2697</v>
      </c>
      <c r="L211" s="21"/>
      <c r="M211" s="21"/>
      <c r="N211" s="21"/>
      <c r="O211" s="8"/>
    </row>
    <row r="212" spans="1:15" x14ac:dyDescent="0.25">
      <c r="A212" s="9"/>
      <c r="B212" s="27" t="s">
        <v>2624</v>
      </c>
      <c r="C212" s="148" t="s">
        <v>2688</v>
      </c>
      <c r="D212" s="21"/>
      <c r="G212" s="27" t="s">
        <v>2626</v>
      </c>
      <c r="H212" s="149" t="s">
        <v>2698</v>
      </c>
      <c r="J212" s="27" t="s">
        <v>2628</v>
      </c>
      <c r="K212" s="14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10" zoomScale="85" zoomScaleNormal="85" zoomScaleSheetLayoutView="40" zoomScalePageLayoutView="40" workbookViewId="0">
      <selection activeCell="H15" sqref="H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696</v>
      </c>
      <c r="I15" s="32" t="s">
        <v>2629</v>
      </c>
      <c r="J15" s="110" t="s">
        <v>2637</v>
      </c>
      <c r="L15" s="202" t="s">
        <v>8</v>
      </c>
      <c r="M15" s="202"/>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817007115</v>
      </c>
      <c r="C20" s="5"/>
      <c r="D20" s="169"/>
      <c r="E20" s="161" t="s">
        <v>2670</v>
      </c>
      <c r="F20" s="195" t="s">
        <v>2683</v>
      </c>
      <c r="G20" s="5"/>
      <c r="H20" s="212"/>
      <c r="I20" s="150" t="s">
        <v>1154</v>
      </c>
      <c r="J20" s="151" t="s">
        <v>707</v>
      </c>
      <c r="K20" s="152">
        <v>3999356160</v>
      </c>
      <c r="L20" s="153">
        <v>44194</v>
      </c>
      <c r="M20" s="153">
        <v>44561</v>
      </c>
      <c r="N20" s="136">
        <f>+(M20-L20)/30</f>
        <v>12.233333333333333</v>
      </c>
      <c r="O20" s="139"/>
      <c r="U20" s="135"/>
      <c r="V20" s="107">
        <f ca="1">NOW()</f>
        <v>44194.997465509259</v>
      </c>
      <c r="W20" s="107">
        <f ca="1">NOW()</f>
        <v>44194.997465509259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SOCIAL EL BUEN SAMARITANO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2682</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2684</v>
      </c>
      <c r="C48" s="126" t="s">
        <v>32</v>
      </c>
      <c r="D48" s="123" t="s">
        <v>2689</v>
      </c>
      <c r="E48" s="146">
        <v>38426</v>
      </c>
      <c r="F48" s="146">
        <v>38701</v>
      </c>
      <c r="G48" s="173">
        <f>IF(AND(E48&lt;&gt;"",F48&lt;&gt;""),((F48-E48)/30),"")</f>
        <v>9.1666666666666661</v>
      </c>
      <c r="H48" s="124" t="s">
        <v>2690</v>
      </c>
      <c r="I48" s="123" t="s">
        <v>1154</v>
      </c>
      <c r="J48" s="123" t="s">
        <v>707</v>
      </c>
      <c r="K48" s="125">
        <v>8620000</v>
      </c>
      <c r="L48" s="126" t="s">
        <v>1148</v>
      </c>
      <c r="M48" s="182">
        <v>1</v>
      </c>
      <c r="N48" s="126" t="s">
        <v>2639</v>
      </c>
      <c r="O48" s="126" t="s">
        <v>1148</v>
      </c>
      <c r="P48" s="80"/>
    </row>
    <row r="49" spans="1:16" s="6" customFormat="1" ht="24.75" customHeight="1" x14ac:dyDescent="0.25">
      <c r="A49" s="144">
        <v>2</v>
      </c>
      <c r="B49" s="124" t="s">
        <v>2684</v>
      </c>
      <c r="C49" s="126" t="s">
        <v>32</v>
      </c>
      <c r="D49" s="123" t="s">
        <v>2689</v>
      </c>
      <c r="E49" s="146">
        <v>38761</v>
      </c>
      <c r="F49" s="146">
        <v>39064</v>
      </c>
      <c r="G49" s="173">
        <f t="shared" ref="G49:G107" si="1">IF(AND(E49&lt;&gt;"",F49&lt;&gt;""),((F49-E49)/30),"")</f>
        <v>10.1</v>
      </c>
      <c r="H49" s="124" t="s">
        <v>2690</v>
      </c>
      <c r="I49" s="123" t="s">
        <v>1154</v>
      </c>
      <c r="J49" s="123" t="s">
        <v>707</v>
      </c>
      <c r="K49" s="125">
        <v>12445000</v>
      </c>
      <c r="L49" s="126" t="s">
        <v>1148</v>
      </c>
      <c r="M49" s="182">
        <v>1</v>
      </c>
      <c r="N49" s="126" t="s">
        <v>2639</v>
      </c>
      <c r="O49" s="126" t="s">
        <v>1148</v>
      </c>
      <c r="P49" s="80"/>
    </row>
    <row r="50" spans="1:16" s="6" customFormat="1" ht="24.75" customHeight="1" x14ac:dyDescent="0.25">
      <c r="A50" s="144">
        <v>3</v>
      </c>
      <c r="B50" s="124" t="s">
        <v>2684</v>
      </c>
      <c r="C50" s="126" t="s">
        <v>32</v>
      </c>
      <c r="D50" s="123" t="s">
        <v>2689</v>
      </c>
      <c r="E50" s="146">
        <v>39160</v>
      </c>
      <c r="F50" s="146">
        <v>39430</v>
      </c>
      <c r="G50" s="173">
        <f t="shared" si="1"/>
        <v>9</v>
      </c>
      <c r="H50" s="121" t="s">
        <v>2690</v>
      </c>
      <c r="I50" s="123" t="s">
        <v>1154</v>
      </c>
      <c r="J50" s="123" t="s">
        <v>707</v>
      </c>
      <c r="K50" s="125">
        <v>13262000</v>
      </c>
      <c r="L50" s="126" t="s">
        <v>1148</v>
      </c>
      <c r="M50" s="182">
        <v>1</v>
      </c>
      <c r="N50" s="126" t="s">
        <v>2639</v>
      </c>
      <c r="O50" s="126" t="s">
        <v>1148</v>
      </c>
      <c r="P50" s="80"/>
    </row>
    <row r="51" spans="1:16" s="6" customFormat="1" ht="24.75" customHeight="1" outlineLevel="1" x14ac:dyDescent="0.25">
      <c r="A51" s="144">
        <v>4</v>
      </c>
      <c r="B51" s="124" t="s">
        <v>2684</v>
      </c>
      <c r="C51" s="126" t="s">
        <v>32</v>
      </c>
      <c r="D51" s="123" t="s">
        <v>2689</v>
      </c>
      <c r="E51" s="146">
        <v>39460</v>
      </c>
      <c r="F51" s="146">
        <v>39793</v>
      </c>
      <c r="G51" s="173">
        <f t="shared" si="1"/>
        <v>11.1</v>
      </c>
      <c r="H51" s="124" t="s">
        <v>2690</v>
      </c>
      <c r="I51" s="123" t="s">
        <v>1154</v>
      </c>
      <c r="J51" s="123" t="s">
        <v>707</v>
      </c>
      <c r="K51" s="125">
        <v>14364000</v>
      </c>
      <c r="L51" s="126" t="s">
        <v>1148</v>
      </c>
      <c r="M51" s="182">
        <v>1</v>
      </c>
      <c r="N51" s="126" t="s">
        <v>2639</v>
      </c>
      <c r="O51" s="126" t="s">
        <v>1148</v>
      </c>
      <c r="P51" s="80"/>
    </row>
    <row r="52" spans="1:16" s="7" customFormat="1" ht="24.75" customHeight="1" outlineLevel="1" x14ac:dyDescent="0.25">
      <c r="A52" s="145">
        <v>5</v>
      </c>
      <c r="B52" s="124" t="s">
        <v>2684</v>
      </c>
      <c r="C52" s="126" t="s">
        <v>32</v>
      </c>
      <c r="D52" s="123" t="s">
        <v>2689</v>
      </c>
      <c r="E52" s="146">
        <v>39852</v>
      </c>
      <c r="F52" s="146">
        <v>40163</v>
      </c>
      <c r="G52" s="173">
        <f t="shared" si="1"/>
        <v>10.366666666666667</v>
      </c>
      <c r="H52" s="121" t="s">
        <v>2690</v>
      </c>
      <c r="I52" s="123" t="s">
        <v>1154</v>
      </c>
      <c r="J52" s="123" t="s">
        <v>707</v>
      </c>
      <c r="K52" s="125">
        <v>15812000</v>
      </c>
      <c r="L52" s="126" t="s">
        <v>1148</v>
      </c>
      <c r="M52" s="182">
        <v>1</v>
      </c>
      <c r="N52" s="126" t="s">
        <v>2639</v>
      </c>
      <c r="O52" s="126" t="s">
        <v>1148</v>
      </c>
      <c r="P52" s="81"/>
    </row>
    <row r="53" spans="1:16" s="7" customFormat="1" ht="24.75" customHeight="1" outlineLevel="1" x14ac:dyDescent="0.25">
      <c r="A53" s="145">
        <v>6</v>
      </c>
      <c r="B53" s="124" t="s">
        <v>2684</v>
      </c>
      <c r="C53" s="126" t="s">
        <v>32</v>
      </c>
      <c r="D53" s="123" t="s">
        <v>2689</v>
      </c>
      <c r="E53" s="146">
        <v>40194</v>
      </c>
      <c r="F53" s="146">
        <v>40526</v>
      </c>
      <c r="G53" s="173">
        <f t="shared" si="1"/>
        <v>11.066666666666666</v>
      </c>
      <c r="H53" s="121" t="s">
        <v>2690</v>
      </c>
      <c r="I53" s="123" t="s">
        <v>1154</v>
      </c>
      <c r="J53" s="123" t="s">
        <v>707</v>
      </c>
      <c r="K53" s="125">
        <v>16931000</v>
      </c>
      <c r="L53" s="126" t="s">
        <v>1148</v>
      </c>
      <c r="M53" s="182">
        <v>1</v>
      </c>
      <c r="N53" s="126" t="s">
        <v>2639</v>
      </c>
      <c r="O53" s="126" t="s">
        <v>1148</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2691</v>
      </c>
      <c r="E114" s="146">
        <v>43882</v>
      </c>
      <c r="F114" s="146">
        <v>44196</v>
      </c>
      <c r="G114" s="173">
        <f>IF(AND(E114&lt;&gt;"",F114&lt;&gt;""),((F114-E114)/30),"")</f>
        <v>10.466666666666667</v>
      </c>
      <c r="H114" s="124" t="s">
        <v>2692</v>
      </c>
      <c r="I114" s="123" t="s">
        <v>421</v>
      </c>
      <c r="J114" s="123" t="s">
        <v>423</v>
      </c>
      <c r="K114" s="125">
        <v>3067680959</v>
      </c>
      <c r="L114" s="102">
        <f>+IF(AND(K114&gt;0,O114="Ejecución"),(K114/877802)*Tabla283[[#This Row],[% participación]],IF(AND(K114&gt;0,O114&lt;&gt;"Ejecución"),"-",""))</f>
        <v>3494.7299721349464</v>
      </c>
      <c r="M114" s="126" t="s">
        <v>1148</v>
      </c>
      <c r="N114" s="182">
        <v>1</v>
      </c>
      <c r="O114" s="178" t="s">
        <v>1150</v>
      </c>
      <c r="P114" s="80"/>
    </row>
    <row r="115" spans="1:16" s="6" customFormat="1" ht="24.75" customHeight="1" x14ac:dyDescent="0.25">
      <c r="A115" s="144">
        <v>2</v>
      </c>
      <c r="B115" s="176" t="s">
        <v>2672</v>
      </c>
      <c r="C115" s="177" t="s">
        <v>31</v>
      </c>
      <c r="D115" s="123" t="s">
        <v>2693</v>
      </c>
      <c r="E115" s="146">
        <v>43882</v>
      </c>
      <c r="F115" s="146">
        <v>44196</v>
      </c>
      <c r="G115" s="173">
        <f t="shared" ref="G115:G160" si="3">IF(AND(E115&lt;&gt;"",F115&lt;&gt;""),((F115-E115)/30),"")</f>
        <v>10.466666666666667</v>
      </c>
      <c r="H115" s="124" t="s">
        <v>2694</v>
      </c>
      <c r="I115" s="123" t="s">
        <v>421</v>
      </c>
      <c r="J115" s="123" t="s">
        <v>439</v>
      </c>
      <c r="K115" s="68">
        <v>1048104841</v>
      </c>
      <c r="L115" s="102">
        <f>+IF(AND(K115&gt;0,O115="Ejecución"),(K115/877802)*Tabla283[[#This Row],[% participación]],IF(AND(K115&gt;0,O115&lt;&gt;"Ejecución"),"-",""))</f>
        <v>1194.010541101524</v>
      </c>
      <c r="M115" s="126" t="s">
        <v>1148</v>
      </c>
      <c r="N115" s="182">
        <v>1</v>
      </c>
      <c r="O115" s="178" t="s">
        <v>1150</v>
      </c>
      <c r="P115" s="80"/>
    </row>
    <row r="116" spans="1:16" s="6" customFormat="1" ht="24.75" customHeight="1" x14ac:dyDescent="0.25">
      <c r="A116" s="144">
        <v>3</v>
      </c>
      <c r="B116" s="176" t="s">
        <v>2672</v>
      </c>
      <c r="C116" s="177" t="s">
        <v>31</v>
      </c>
      <c r="D116" s="123" t="s">
        <v>2695</v>
      </c>
      <c r="E116" s="146">
        <v>43889</v>
      </c>
      <c r="F116" s="146">
        <v>44196</v>
      </c>
      <c r="G116" s="173">
        <f t="shared" si="3"/>
        <v>10.233333333333333</v>
      </c>
      <c r="H116" s="121" t="s">
        <v>2696</v>
      </c>
      <c r="I116" s="123" t="s">
        <v>1154</v>
      </c>
      <c r="J116" s="123" t="s">
        <v>707</v>
      </c>
      <c r="K116" s="68">
        <v>3923177447</v>
      </c>
      <c r="L116" s="102">
        <f>+IF(AND(K116&gt;0,O116="Ejecución"),(K116/877802)*Tabla283[[#This Row],[% participación]],IF(AND(K116&gt;0,O116&lt;&gt;"Ejecución"),"-",""))</f>
        <v>4469.3193305551822</v>
      </c>
      <c r="M116" s="126" t="s">
        <v>1148</v>
      </c>
      <c r="N116" s="182">
        <f t="shared" ref="N116:N160" si="4">+IF(M116="No",1,IF(M116="Si","Ingrese %",""))</f>
        <v>1</v>
      </c>
      <c r="O116" s="178" t="s">
        <v>1150</v>
      </c>
      <c r="P116" s="80"/>
    </row>
    <row r="117" spans="1:16" s="6" customFormat="1" ht="24.75" customHeight="1" outlineLevel="1" x14ac:dyDescent="0.25">
      <c r="A117" s="144">
        <v>4</v>
      </c>
      <c r="B117" s="176" t="s">
        <v>2672</v>
      </c>
      <c r="C117" s="177" t="s">
        <v>31</v>
      </c>
      <c r="D117" s="123" t="s">
        <v>2704</v>
      </c>
      <c r="E117" s="146">
        <v>44194</v>
      </c>
      <c r="F117" s="146">
        <v>44773</v>
      </c>
      <c r="G117" s="173">
        <f t="shared" si="3"/>
        <v>19.3</v>
      </c>
      <c r="H117" s="121" t="s">
        <v>2705</v>
      </c>
      <c r="I117" s="123" t="s">
        <v>421</v>
      </c>
      <c r="J117" s="123" t="s">
        <v>445</v>
      </c>
      <c r="K117" s="68">
        <v>6419692902</v>
      </c>
      <c r="L117" s="102">
        <f>+IF(AND(K117&gt;0,O117="Ejecución"),(K117/877802)*Tabla283[[#This Row],[% participación]],IF(AND(K117&gt;0,O117&lt;&gt;"Ejecución"),"-",""))</f>
        <v>7313.3723801039414</v>
      </c>
      <c r="M117" s="126" t="s">
        <v>1148</v>
      </c>
      <c r="N117" s="182">
        <f t="shared" si="4"/>
        <v>1</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v>0.03</v>
      </c>
      <c r="G179" s="180">
        <f>IF(F179&gt;0,SUM(E179+F179),"")</f>
        <v>0.05</v>
      </c>
      <c r="H179" s="5"/>
      <c r="I179" s="221" t="s">
        <v>2675</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199967808</v>
      </c>
      <c r="F185" s="94"/>
      <c r="G185" s="95"/>
      <c r="H185" s="90"/>
      <c r="I185" s="92" t="s">
        <v>2632</v>
      </c>
      <c r="J185" s="185">
        <f>M179</f>
        <v>0.03</v>
      </c>
      <c r="K185" s="231" t="s">
        <v>2633</v>
      </c>
      <c r="L185" s="231"/>
      <c r="M185" s="96">
        <f>+J185*K20</f>
        <v>119980684.8</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43817</v>
      </c>
      <c r="D193" s="5"/>
      <c r="E193" s="128">
        <v>10466</v>
      </c>
      <c r="F193" s="5"/>
      <c r="G193" s="5"/>
      <c r="H193" s="148" t="s">
        <v>2703</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2700</v>
      </c>
      <c r="J211" s="27" t="s">
        <v>2627</v>
      </c>
      <c r="K211" s="149" t="s">
        <v>2700</v>
      </c>
      <c r="L211" s="21"/>
      <c r="M211" s="21"/>
      <c r="N211" s="21"/>
      <c r="O211" s="8"/>
    </row>
    <row r="212" spans="1:15" x14ac:dyDescent="0.25">
      <c r="A212" s="9"/>
      <c r="B212" s="27" t="s">
        <v>2624</v>
      </c>
      <c r="C212" s="148" t="s">
        <v>2703</v>
      </c>
      <c r="D212" s="21"/>
      <c r="G212" s="27" t="s">
        <v>2626</v>
      </c>
      <c r="H212" s="149" t="s">
        <v>2701</v>
      </c>
      <c r="J212" s="27" t="s">
        <v>2628</v>
      </c>
      <c r="K212" s="148"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44194.997465509259</v>
      </c>
      <c r="W20" s="107">
        <f ca="1">NOW()</f>
        <v>44194.997465509259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44194.997465509259</v>
      </c>
      <c r="W20" s="107">
        <f ca="1">NOW()</f>
        <v>44194.997465509259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44194.997465509259</v>
      </c>
      <c r="W20" s="107">
        <f ca="1">NOW()</f>
        <v>44194.997465509259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44194.997465509259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44194.997465509259</v>
      </c>
      <c r="W20" s="107">
        <f ca="1">NOW()</f>
        <v>44194.997465509259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