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ayeBG\Desktop\LICITACIONES 2020-2021\Con el 6%\"/>
    </mc:Choice>
  </mc:AlternateContent>
  <xr:revisionPtr revIDLastSave="0" documentId="13_ncr:1_{A00B8603-4B32-4038-893D-D629C6F2667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1092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<sst xmlns="http://schemas.openxmlformats.org/spreadsheetml/2006/main" count="3210" uniqueCount="2713">
  <si>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</si>
  <si>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</si>
  <si>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</si>
  <si>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</si>
  <si>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</si>
  <si>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</si>
  <si>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</si>
  <si>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</si>
  <si>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</si>
  <si>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</si>
  <si>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</si>
  <si>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</si>
  <si>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</si>
  <si>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</si>
  <si>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</si>
  <si>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</si>
  <si>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</si>
  <si>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</si>
  <si>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</si>
  <si>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</si>
  <si>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</si>
  <si>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</si>
  <si>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</si>
  <si>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</si>
  <si>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</si>
  <si>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</si>
  <si>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</si>
  <si>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</si>
  <si>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</si>
  <si>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</si>
  <si>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</si>
  <si>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</si>
  <si>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</si>
  <si>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</si>
  <si>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</si>
  <si>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</si>
  <si>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</si>
  <si>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</si>
  <si>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</si>
  <si>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</si>
  <si>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</si>
  <si>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</si>
  <si>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</si>
  <si>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</si>
  <si>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</si>
  <si>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</si>
  <si>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</si>
  <si>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</si>
  <si>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</si>
  <si>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</si>
  <si>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</si>
  <si>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</si>
  <si>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</si>
  <si>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</si>
  <si>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</si>
  <si>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</si>
  <si>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</si>
  <si>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</si>
  <si>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</si>
  <si>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</si>
  <si>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</si>
  <si>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</si>
  <si>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</si>
  <si>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</si>
  <si>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</si>
  <si>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</si>
  <si>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</si>
  <si>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</si>
  <si>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</si>
  <si>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</si>
  <si>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</si>
  <si>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</si>
  <si>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</si>
  <si>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</si>
  <si>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</si>
  <si>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</si>
  <si>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</si>
  <si>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</si>
  <si>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</si>
  <si>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</si>
  <si>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</si>
  <si>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</si>
  <si>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</si>
  <si>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</si>
  <si>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</si>
  <si>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</si>
  <si>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</si>
  <si>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</si>
  <si>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</si>
  <si>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</si>
  <si>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</si>
  <si>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</si>
  <si>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</si>
  <si>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</si>
  <si>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</si>
  <si>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</si>
  <si>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</si>
  <si>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</si>
  <si>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</si>
  <si>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</si>
  <si>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</si>
  <si>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</si>
  <si>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</si>
  <si>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</si>
  <si>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</si>
  <si>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</si>
  <si>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</si>
  <si>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</si>
  <si>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</si>
  <si>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</si>
  <si>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</si>
  <si>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</si>
  <si>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</si>
  <si>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</si>
  <si>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</si>
  <si>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</si>
  <si>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</si>
  <si>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</si>
  <si>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</si>
  <si>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</si>
  <si>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</si>
  <si>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</si>
  <si>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</si>
  <si>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</si>
  <si>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</si>
  <si>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</si>
  <si>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</si>
  <si>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</si>
  <si>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</si>
  <si>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</si>
  <si>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</si>
  <si>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</si>
  <si>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</si>
  <si>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</si>
  <si>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</si>
  <si>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</si>
  <si>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</si>
  <si>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</si>
  <si>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</si>
  <si>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</si>
  <si>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</si>
  <si>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</si>
  <si>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</si>
  <si>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</si>
  <si>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</si>
  <si>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</si>
  <si>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</si>
  <si>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</si>
  <si>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</si>
  <si>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</si>
  <si>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</si>
  <si>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</si>
  <si>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</si>
  <si>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</si>
  <si>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</si>
  <si>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</si>
  <si>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</si>
  <si>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</si>
  <si>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</si>
  <si>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</si>
  <si>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</si>
  <si>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</si>
  <si>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</si>
  <si>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</si>
  <si>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</si>
  <si>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</si>
  <si>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</si>
  <si>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</si>
  <si>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</si>
  <si>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</si>
  <si>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</si>
  <si>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</si>
  <si>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</si>
  <si>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</si>
  <si>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</si>
  <si>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</si>
  <si>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</si>
  <si>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</si>
  <si>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</si>
  <si>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</si>
  <si>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</si>
  <si>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</si>
  <si>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</si>
  <si>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</si>
  <si>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</si>
  <si>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</si>
  <si>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</si>
  <si>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</si>
  <si>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</si>
  <si>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</si>
  <si>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</si>
  <si>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</si>
  <si>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</si>
  <si>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</si>
  <si>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</si>
  <si>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</si>
  <si>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</si>
  <si>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</si>
  <si>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</si>
  <si>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</si>
  <si>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</si>
  <si>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</si>
  <si>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</si>
  <si>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</si>
  <si>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</si>
  <si>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</si>
  <si>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</si>
  <si>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</si>
  <si>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</si>
  <si>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</si>
  <si>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</si>
  <si>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</si>
  <si>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</si>
  <si>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</si>
  <si>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</si>
  <si>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</si>
  <si>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</si>
  <si>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</si>
  <si>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</si>
  <si>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</si>
  <si>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</si>
  <si>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</si>
  <si>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</si>
  <si>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</si>
  <si>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</si>
  <si>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</si>
  <si>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</si>
  <si>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</si>
  <si>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</si>
  <si>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</si>
  <si>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</si>
  <si>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</si>
  <si>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</si>
  <si>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</si>
  <si>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</si>
  <si>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</si>
  <si>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</si>
  <si>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</si>
  <si>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</si>
  <si>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</si>
  <si>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</si>
  <si>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</si>
  <si>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</si>
  <si>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</si>
  <si>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</si>
  <si>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</si>
  <si>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</si>
  <si>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</si>
  <si>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</si>
  <si>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</si>
  <si>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</si>
  <si>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</si>
  <si>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</si>
  <si>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</si>
  <si>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</si>
  <si>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</si>
  <si>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</si>
  <si>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</si>
  <si>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</si>
  <si>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</si>
  <si>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</si>
  <si>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</si>
  <si>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</si>
  <si>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</si>
  <si>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</si>
  <si>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</si>
  <si>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</si>
  <si>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</si>
  <si>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</si>
  <si>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</si>
  <si>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</si>
  <si>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</si>
  <si>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</si>
  <si>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</si>
  <si>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</si>
  <si>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</si>
  <si>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</si>
  <si>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</si>
  <si>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</si>
  <si>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</si>
  <si>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</si>
  <si>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</si>
  <si>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</si>
  <si>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</si>
  <si>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</si>
  <si>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</si>
  <si>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</si>
  <si>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</si>
  <si>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</si>
  <si>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</si>
  <si>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</si>
  <si>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</si>
  <si>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</si>
  <si>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</si>
  <si>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</si>
  <si>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</si>
  <si>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</si>
  <si>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</si>
  <si>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</si>
  <si>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</si>
  <si>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</si>
  <si>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</si>
  <si>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</si>
  <si>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</si>
  <si>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</si>
  <si>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</si>
  <si>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</si>
  <si>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</si>
  <si>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</si>
  <si>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</si>
  <si>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</si>
  <si>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</si>
  <si>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</si>
  <si>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</si>
  <si>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</si>
  <si>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</si>
  <si>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</si>
  <si>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</si>
  <si>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</si>
  <si>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</si>
  <si>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</si>
  <si>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</si>
  <si>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</si>
  <si>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</si>
  <si>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</si>
  <si>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</si>
  <si>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</si>
  <si>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</si>
  <si>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</si>
  <si>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</si>
  <si>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</si>
  <si>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</si>
  <si>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</si>
  <si>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</si>
  <si>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</si>
  <si>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</si>
  <si>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</si>
  <si>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</si>
  <si>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</si>
  <si>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</si>
  <si>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</si>
  <si>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</si>
  <si>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</si>
  <si>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</si>
  <si>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</si>
  <si>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</si>
  <si>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</si>
  <si>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</si>
  <si>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</si>
  <si>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</si>
  <si>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</si>
  <si>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</si>
  <si>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</si>
  <si>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</si>
  <si>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</si>
  <si>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</si>
  <si>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</si>
  <si>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</si>
  <si>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</si>
  <si>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</si>
  <si>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</si>
  <si>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</si>
  <si>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</si>
  <si>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</si>
  <si>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</si>
  <si>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</si>
  <si>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</si>
  <si>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</si>
  <si>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</si>
  <si>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</si>
  <si>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</si>
  <si>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</si>
  <si>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</si>
  <si>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</si>
  <si>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</si>
  <si>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</si>
  <si>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</si>
  <si>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</si>
  <si>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</si>
  <si>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</si>
  <si>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</si>
  <si>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</si>
  <si>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</si>
  <si>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</si>
  <si>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</si>
  <si>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</si>
  <si>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</si>
  <si>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</si>
  <si>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</si>
  <si>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</si>
  <si>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</si>
  <si>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</si>
  <si>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</si>
  <si>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</si>
  <si>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</si>
  <si>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</si>
  <si>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</si>
  <si>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</si>
  <si>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</si>
  <si>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</si>
  <si>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</si>
  <si>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</si>
  <si>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</si>
  <si>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</si>
  <si>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</si>
  <si>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</si>
  <si>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</si>
  <si>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</si>
  <si>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</si>
  <si>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</si>
  <si>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</si>
  <si>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</si>
  <si>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</si>
  <si>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</si>
  <si>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</si>
  <si>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</si>
  <si>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</si>
  <si>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</si>
  <si>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</si>
  <si>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</si>
  <si>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</si>
  <si>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</si>
  <si>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</si>
  <si>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</si>
  <si>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</si>
  <si>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</si>
  <si>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</si>
  <si>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</si>
  <si>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</si>
  <si>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</si>
  <si>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</si>
  <si>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</si>
  <si>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</si>
  <si>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</si>
  <si>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</si>
  <si>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</si>
  <si>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</si>
  <si>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</si>
  <si>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</si>
  <si>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</si>
  <si>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</si>
  <si>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</si>
  <si>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</si>
  <si>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</si>
  <si>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</si>
  <si>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</si>
  <si>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</si>
  <si>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</si>
  <si>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</si>
  <si>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</si>
  <si>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</si>
  <si>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</si>
  <si>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</si>
  <si>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</si>
  <si>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</si>
  <si>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</si>
  <si>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</si>
  <si>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</si>
  <si>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</si>
  <si>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</si>
  <si>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</si>
  <si>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</si>
  <si>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</si>
  <si>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</si>
  <si>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</si>
  <si>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</si>
  <si>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</si>
  <si>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</si>
  <si>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</si>
  <si>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</si>
  <si>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</si>
  <si>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</si>
  <si>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</si>
  <si>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</si>
  <si>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</si>
  <si>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</si>
  <si>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</si>
  <si>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</si>
  <si>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</si>
  <si>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</si>
  <si>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</si>
  <si>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</si>
  <si>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</si>
  <si>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</si>
  <si>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</si>
  <si>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</si>
  <si>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</si>
  <si>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</si>
  <si>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</si>
  <si>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</si>
  <si>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</si>
  <si>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</si>
  <si>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</si>
  <si>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</si>
  <si>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</si>
  <si>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</si>
  <si>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</si>
  <si>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</si>
  <si>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</si>
  <si>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</si>
  <si>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</si>
  <si>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</si>
  <si>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</si>
  <si>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</si>
  <si>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</si>
  <si>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</si>
  <si>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</si>
  <si>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</si>
  <si>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</si>
  <si>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</si>
  <si>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</si>
  <si>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</si>
  <si>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</si>
  <si>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</si>
  <si>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</si>
  <si>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</si>
  <si>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</si>
  <si>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</si>
  <si>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</si>
  <si>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</si>
  <si>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</si>
  <si>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</si>
  <si>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</si>
  <si>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</si>
  <si>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</si>
  <si>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</si>
  <si>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</si>
  <si>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</si>
  <si>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</si>
  <si>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</si>
  <si>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</si>
  <si>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</si>
  <si>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</si>
  <si>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</si>
  <si>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</si>
  <si>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</si>
  <si>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</si>
  <si>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</si>
  <si>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</si>
  <si>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</si>
  <si>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</si>
  <si>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</si>
  <si>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</si>
  <si>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</si>
  <si>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</si>
  <si>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</si>
  <si>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</si>
  <si>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</si>
  <si>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</si>
  <si>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</si>
  <si>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</si>
  <si>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</si>
  <si>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</si>
  <si>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</si>
  <si>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</si>
  <si>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</si>
  <si>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</si>
  <si>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</si>
  <si>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</si>
  <si>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</si>
  <si>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</si>
  <si>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</si>
  <si>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</si>
  <si>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</si>
  <si>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</si>
  <si>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</si>
  <si>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</si>
  <si>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</si>
  <si>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</si>
  <si>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</si>
  <si>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</si>
  <si>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</si>
  <si>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</si>
  <si>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</si>
  <si>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</si>
  <si>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</si>
  <si>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</si>
  <si>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</si>
  <si>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</si>
  <si>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</si>
  <si>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</si>
  <si>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</si>
  <si>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</si>
  <si>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</si>
  <si>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</si>
  <si>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</si>
  <si>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</si>
  <si>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</si>
  <si>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</si>
  <si>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</si>
  <si>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</si>
  <si>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</si>
  <si>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</si>
  <si>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</si>
  <si>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</si>
  <si>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</si>
  <si>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</si>
  <si>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</si>
  <si>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</si>
  <si>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</si>
  <si>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</si>
  <si>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</si>
  <si>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</si>
  <si>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</si>
  <si>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</si>
  <si>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</si>
  <si>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</si>
  <si>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</si>
  <si>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</si>
  <si>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</si>
  <si>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</si>
  <si>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</si>
  <si>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</si>
  <si>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</si>
  <si>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</si>
  <si>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</si>
  <si>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</si>
  <si>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</si>
  <si>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</si>
  <si>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</si>
  <si>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</si>
  <si>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</si>
  <si>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</si>
  <si>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</si>
  <si>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</si>
  <si>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</si>
  <si>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</si>
  <si>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</si>
  <si>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</si>
  <si>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</si>
  <si>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</si>
  <si>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</si>
  <si>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</si>
  <si>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</si>
  <si>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</si>
  <si>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</si>
  <si>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</si>
  <si>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</si>
  <si>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</si>
  <si>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</si>
  <si>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</si>
  <si>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</si>
  <si>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</si>
  <si>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</si>
  <si>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</si>
  <si>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</si>
  <si>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</si>
  <si>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</si>
  <si>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</si>
  <si>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</si>
  <si>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</si>
  <si>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</si>
  <si>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</si>
  <si>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</si>
  <si>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</si>
  <si>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</si>
  <si>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</si>
  <si>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</si>
  <si>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</si>
  <si>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</si>
  <si>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</si>
  <si>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</si>
  <si>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</si>
  <si>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</si>
  <si>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</si>
  <si>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</si>
  <si>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</si>
  <si>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</si>
  <si>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</si>
  <si>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</si>
  <si>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</si>
  <si>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</si>
  <si>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</si>
  <si>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</si>
  <si>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</si>
  <si>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</si>
  <si>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</si>
  <si>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</si>
  <si>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</si>
  <si>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</si>
  <si>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</si>
  <si>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</si>
  <si>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</si>
  <si>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</si>
  <si>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</si>
  <si>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</si>
  <si>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</si>
  <si>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</si>
  <si>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</si>
  <si>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</si>
  <si>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</si>
  <si>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</si>
  <si>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</si>
  <si>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</si>
  <si>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</si>
  <si>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</si>
  <si>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</si>
  <si>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</si>
  <si>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</si>
  <si>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</si>
  <si>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</si>
  <si>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</si>
  <si>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</si>
  <si>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</si>
  <si>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</si>
  <si>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</si>
  <si>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</si>
  <si>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</si>
  <si>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</si>
  <si>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</si>
  <si>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</si>
  <si>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</si>
  <si>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</si>
  <si>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</si>
  <si>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</si>
  <si>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</si>
  <si>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</si>
  <si>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</si>
  <si>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</si>
  <si>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</si>
  <si>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</si>
  <si>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</si>
  <si>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</si>
  <si>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</si>
  <si>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</si>
  <si>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</si>
  <si>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</si>
  <si>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</si>
  <si>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</si>
  <si>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</si>
  <si>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</si>
  <si>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</si>
  <si>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</si>
  <si>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</si>
  <si>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</si>
  <si>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</si>
  <si>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</si>
  <si>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</si>
  <si>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</si>
  <si>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</si>
  <si>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</si>
  <si>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</si>
  <si>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</si>
  <si>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</si>
  <si>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</si>
  <si>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</si>
  <si>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</si>
  <si>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</si>
  <si>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</si>
  <si>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</si>
  <si>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</si>
  <si>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</si>
  <si>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</si>
  <si>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</si>
  <si>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</si>
  <si>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</si>
  <si>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</si>
  <si>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</si>
  <si>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</si>
  <si>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</si>
  <si>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</si>
  <si>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</si>
  <si>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</si>
  <si>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</si>
  <si>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</si>
  <si>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</si>
  <si>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</si>
  <si>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</si>
  <si>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</si>
  <si>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</si>
  <si>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</si>
  <si>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</si>
  <si>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</si>
  <si>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</si>
  <si>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</si>
  <si>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</si>
  <si>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</si>
  <si>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</si>
  <si>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</si>
  <si>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</si>
  <si>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</si>
  <si>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</si>
  <si>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</si>
  <si>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</si>
  <si>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</si>
  <si>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</si>
  <si>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</si>
  <si>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</si>
  <si>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</si>
  <si>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</si>
  <si>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</si>
  <si>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</si>
  <si>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</si>
  <si>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</si>
  <si>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</si>
  <si>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</si>
  <si>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</si>
  <si>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</si>
  <si>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</si>
  <si>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</si>
  <si>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</si>
  <si>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</si>
  <si>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</si>
  <si>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</si>
  <si>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</si>
  <si>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</si>
  <si>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</si>
  <si>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</si>
  <si>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</si>
  <si>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</si>
  <si>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</si>
  <si>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</si>
  <si>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</si>
  <si>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</si>
  <si>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</si>
  <si>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</si>
  <si>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</si>
  <si>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</si>
  <si>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</si>
  <si>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</si>
  <si>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</si>
  <si>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</si>
  <si>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</si>
  <si>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</si>
  <si>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</si>
  <si>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</si>
  <si>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</si>
  <si>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</si>
  <si>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</si>
  <si>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</si>
  <si>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</si>
  <si>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</si>
  <si>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</si>
  <si>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</si>
  <si>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</si>
  <si>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</si>
  <si>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</si>
  <si>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</si>
  <si>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</si>
  <si>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</si>
  <si>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</si>
  <si>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</si>
  <si>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</si>
  <si>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</si>
  <si>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</si>
  <si>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</si>
  <si>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</si>
  <si>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</si>
  <si>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</si>
  <si>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</si>
  <si>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</si>
  <si>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</si>
  <si>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</si>
  <si>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</si>
  <si>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</si>
  <si>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</si>
  <si>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</si>
  <si>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</si>
  <si>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</si>
  <si>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</si>
  <si>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</si>
  <si>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</si>
  <si>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</si>
  <si>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</si>
  <si>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</si>
  <si>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</si>
  <si>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</si>
  <si>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</si>
  <si>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</si>
  <si>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</si>
  <si>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</si>
  <si>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</si>
  <si>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</si>
  <si>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</si>
  <si>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</si>
  <si>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</si>
  <si>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</si>
  <si>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</si>
  <si>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</si>
  <si>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</si>
  <si>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</si>
  <si>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</si>
  <si>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</si>
  <si>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</si>
  <si>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</si>
  <si>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</si>
  <si>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</si>
  <si>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</si>
  <si>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</si>
  <si>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</si>
  <si>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</si>
  <si>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</si>
  <si>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</si>
  <si>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</si>
  <si>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</si>
  <si>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</si>
  <si>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</si>
  <si>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</si>
  <si>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</si>
  <si>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</si>
  <si>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</si>
  <si>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</si>
  <si>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</si>
  <si>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</si>
  <si>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</si>
  <si>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</si>
  <si>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</si>
  <si>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</si>
  <si>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</si>
  <si>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</si>
  <si>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</si>
  <si>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</si>
  <si>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</si>
  <si>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</si>
  <si>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</si>
  <si>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</si>
  <si>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</si>
  <si>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</si>
  <si>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</si>
  <si>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</si>
  <si>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</si>
  <si>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</si>
  <si>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</si>
  <si>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</si>
  <si>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</si>
  <si>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</si>
  <si>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</si>
  <si>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</si>
  <si>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</si>
  <si>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</si>
  <si>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</si>
  <si>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</si>
  <si>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</si>
  <si>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</si>
  <si>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</si>
  <si>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</si>
  <si>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</si>
  <si>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</si>
  <si>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</si>
  <si>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</si>
  <si>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</si>
  <si>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</si>
  <si>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</si>
  <si>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</si>
  <si>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</si>
  <si>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</si>
  <si>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</si>
  <si>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</si>
  <si>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</si>
  <si>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</si>
  <si>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</si>
  <si>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</si>
  <si>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</si>
  <si>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</si>
  <si>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</si>
  <si>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</si>
  <si>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</si>
  <si>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</si>
  <si>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</si>
  <si>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</si>
  <si>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</si>
  <si>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</si>
  <si>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</si>
  <si>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</si>
  <si>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</si>
  <si>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</si>
  <si>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</si>
  <si>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</si>
  <si>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</si>
  <si>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</si>
  <si>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</si>
  <si>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</si>
  <si>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</si>
  <si>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</si>
  <si>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</si>
  <si>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</si>
  <si>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</si>
  <si>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</si>
  <si>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</si>
  <si>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</si>
  <si>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</si>
  <si>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</si>
  <si>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</si>
  <si>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</si>
  <si>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</si>
  <si>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</si>
  <si>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</si>
  <si>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</si>
  <si>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</si>
  <si>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</si>
  <si>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</si>
  <si>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</si>
  <si>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</si>
  <si>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</si>
  <si>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</si>
  <si>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</si>
  <si>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</si>
  <si>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</si>
  <si>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</si>
  <si>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</si>
  <si>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</si>
  <si>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</si>
  <si>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</si>
  <si>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</si>
  <si>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</si>
  <si>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</si>
  <si>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</si>
  <si>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</si>
  <si>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</si>
  <si>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</si>
  <si>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</si>
  <si>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</si>
  <si>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</si>
  <si>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</si>
  <si>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</si>
  <si>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</si>
  <si>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</si>
  <si>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</si>
  <si>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</si>
  <si>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</si>
  <si>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</si>
  <si>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</si>
  <si>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</si>
  <si>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</si>
  <si>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</si>
  <si>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</si>
  <si>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</si>
  <si>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</si>
  <si>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</si>
  <si>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</si>
  <si>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</si>
  <si>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</si>
  <si>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</si>
  <si>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</si>
  <si>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</si>
  <si>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</si>
  <si>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</si>
  <si>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</si>
  <si>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</si>
  <si>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</si>
  <si>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</si>
  <si>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</si>
  <si>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</si>
  <si>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</si>
  <si>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</si>
  <si>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</si>
  <si>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</si>
  <si>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</si>
  <si>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</si>
  <si>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</si>
  <si>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</si>
  <si>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</si>
  <si>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</si>
  <si>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</si>
  <si>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</si>
  <si>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</si>
  <si>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</si>
  <si>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</si>
  <si>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</si>
  <si>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</si>
  <si>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</si>
  <si>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</si>
  <si>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</si>
  <si>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</si>
  <si>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</si>
  <si>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</si>
  <si>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</si>
  <si>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</si>
  <si>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</si>
  <si>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</si>
  <si>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</si>
  <si>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</si>
  <si>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</si>
  <si>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</si>
  <si>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</si>
  <si>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</si>
  <si>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</si>
  <si>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</si>
  <si>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</si>
  <si>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</si>
  <si>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</si>
  <si>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</si>
  <si>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</si>
  <si>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</si>
  <si>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</si>
  <si>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</si>
  <si>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</si>
  <si>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</si>
  <si>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</si>
  <si>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</si>
  <si>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</si>
  <si>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</si>
  <si>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</si>
  <si>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</si>
  <si>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</si>
  <si>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</si>
  <si>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</si>
  <si>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</si>
  <si>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</si>
  <si>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</si>
  <si>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</si>
  <si>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</si>
  <si>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</si>
  <si>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</si>
  <si>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</si>
  <si>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</si>
  <si>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</si>
  <si>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</si>
  <si>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</si>
  <si>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</si>
  <si>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</si>
  <si>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</si>
  <si>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</si>
  <si>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</si>
  <si>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</si>
  <si>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</si>
  <si>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</si>
  <si>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</si>
  <si>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</si>
  <si>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</si>
  <si>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</si>
  <si>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</si>
  <si>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</si>
  <si>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</si>
  <si>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</si>
  <si>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</si>
  <si>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</si>
  <si>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</si>
  <si>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</si>
  <si>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</si>
  <si>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</si>
  <si>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</si>
  <si>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</si>
  <si>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</si>
  <si>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</si>
  <si>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</si>
  <si>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</si>
  <si>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</si>
  <si>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</si>
  <si>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</si>
  <si>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</si>
  <si>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</si>
  <si>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</si>
  <si>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</si>
  <si>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</si>
  <si>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</si>
  <si>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</si>
  <si>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</si>
  <si>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</si>
  <si>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</si>
  <si>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</si>
  <si>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</si>
  <si>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</si>
  <si>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</si>
  <si>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</si>
  <si>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</si>
  <si>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</si>
  <si>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</si>
  <si>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</si>
  <si>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</si>
  <si>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</si>
  <si>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</si>
  <si>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</si>
  <si>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</si>
  <si>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</si>
  <si>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</si>
  <si>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</si>
  <si>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</si>
  <si>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</si>
  <si>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</si>
  <si>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</si>
  <si>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</si>
  <si>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</si>
  <si>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</si>
  <si>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</si>
  <si>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</si>
  <si>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</si>
  <si>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</si>
  <si>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</si>
  <si>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</si>
  <si>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</si>
  <si>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</si>
  <si>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</si>
  <si>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</si>
  <si>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</si>
  <si>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</si>
  <si>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</si>
  <si>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</si>
  <si>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</si>
  <si>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</si>
  <si>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</si>
  <si>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</si>
  <si>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</si>
  <si>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</si>
  <si>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</si>
  <si>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</si>
  <si>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</si>
  <si>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</si>
  <si>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</si>
  <si>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</si>
  <si>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</si>
  <si>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</si>
  <si>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</si>
  <si>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</si>
  <si>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</si>
  <si>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</si>
  <si>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</si>
  <si>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</si>
  <si>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</si>
  <si>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</si>
  <si>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</si>
  <si>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</si>
  <si>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</si>
  <si>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</si>
  <si>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</si>
  <si>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</si>
  <si>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</si>
  <si>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</si>
  <si>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</si>
  <si>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</si>
  <si>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</si>
  <si>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</si>
  <si>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</si>
  <si>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</si>
  <si>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</si>
  <si>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</si>
  <si>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</si>
  <si>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</si>
  <si>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</si>
  <si>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</si>
  <si>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</si>
  <si>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</si>
  <si>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</si>
  <si>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</si>
  <si>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</si>
  <si>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</si>
  <si>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</si>
  <si>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</si>
  <si>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</si>
  <si>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</si>
  <si>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</si>
  <si>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</si>
  <si>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</si>
  <si>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</si>
  <si>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</si>
  <si>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</si>
  <si>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</si>
  <si>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</si>
  <si>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</si>
  <si>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</si>
  <si>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</si>
  <si>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</si>
  <si>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</si>
  <si>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</si>
  <si>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</si>
  <si>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</si>
  <si>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</si>
  <si>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</si>
  <si>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</si>
  <si>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</si>
  <si>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</si>
  <si>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</si>
  <si>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</si>
  <si>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</si>
  <si>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</si>
  <si>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</si>
  <si>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</si>
  <si>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</si>
  <si>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</si>
  <si>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</si>
  <si>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</si>
  <si>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</si>
  <si>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</si>
  <si>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</si>
  <si>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</si>
  <si>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</si>
  <si>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</si>
  <si>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</si>
  <si>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</si>
  <si>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</si>
  <si>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</si>
  <si>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</si>
  <si>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</si>
  <si>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</si>
  <si>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</si>
  <si>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</si>
  <si>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</si>
  <si>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</si>
  <si>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</si>
  <si>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</si>
  <si>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</si>
  <si>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</si>
  <si>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</si>
  <si>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</si>
  <si>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</si>
  <si>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</si>
  <si>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</si>
  <si>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</si>
  <si>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</si>
  <si>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</si>
  <si>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</si>
  <si>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</si>
  <si>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</si>
  <si>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</si>
  <si>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</si>
  <si>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</si>
  <si>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</si>
  <si>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</si>
  <si>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</si>
  <si>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</si>
  <si>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</si>
  <si>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</si>
  <si>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</si>
  <si>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</si>
  <si>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</si>
  <si>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</si>
  <si>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</si>
  <si>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</si>
  <si>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</si>
  <si>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</si>
  <si>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</si>
  <si>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</si>
  <si>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</si>
  <si>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</si>
  <si>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</si>
  <si>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</si>
  <si>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</si>
  <si>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</si>
  <si>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</si>
  <si>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</si>
  <si>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</si>
  <si>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</si>
  <si>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</si>
  <si>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</si>
  <si>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</si>
  <si>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</si>
  <si>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</si>
  <si>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</si>
  <si>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</si>
  <si>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</si>
  <si>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</si>
  <si>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</si>
  <si>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</si>
  <si>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</si>
  <si>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</si>
  <si>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</si>
  <si>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</si>
  <si>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</si>
  <si>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</si>
  <si>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</si>
  <si>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</si>
  <si>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</si>
  <si>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</si>
  <si>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</si>
  <si>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</si>
  <si>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</si>
  <si>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</si>
  <si>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</si>
  <si>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</si>
  <si>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</si>
  <si>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</si>
  <si>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</si>
  <si>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</si>
  <si>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</si>
  <si>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</si>
  <si>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</si>
  <si>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</si>
  <si>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</si>
  <si>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</si>
  <si>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</si>
  <si>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</si>
  <si>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</si>
  <si>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</si>
  <si>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</si>
  <si>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</si>
  <si>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</si>
  <si>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</si>
  <si>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</si>
  <si>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</si>
  <si>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</si>
  <si>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</si>
  <si>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</si>
  <si>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</si>
  <si>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</si>
  <si>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</si>
  <si>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</si>
  <si>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</si>
  <si>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</si>
  <si>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</si>
  <si>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</si>
  <si>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</si>
  <si>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</si>
  <si>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</si>
  <si>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</si>
  <si>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</si>
  <si>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</si>
  <si>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</si>
  <si>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</si>
  <si>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</si>
  <si>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</si>
  <si>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</si>
  <si>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</si>
  <si>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</si>
  <si>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</si>
  <si>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</si>
  <si>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</si>
  <si>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</si>
  <si>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</si>
  <si>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</si>
  <si>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</si>
  <si>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</si>
  <si>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</si>
  <si>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</si>
  <si>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</si>
  <si>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</si>
  <si>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</si>
  <si>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</si>
  <si>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</si>
  <si>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</si>
  <si>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</si>
  <si>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</si>
  <si>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</si>
  <si>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</si>
  <si>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</si>
  <si>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</si>
  <si>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</si>
  <si>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</si>
  <si>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</si>
  <si>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</si>
  <si>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</si>
  <si>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</si>
  <si>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</si>
  <si>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</si>
  <si>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</si>
  <si>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</si>
  <si>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</si>
  <si>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</si>
  <si>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</si>
  <si>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</si>
  <si>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</si>
  <si>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</si>
  <si>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</si>
  <si>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</si>
  <si>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</si>
  <si>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</si>
  <si>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</si>
  <si>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</si>
  <si>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</si>
  <si>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</si>
  <si>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</si>
  <si>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</si>
  <si>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</si>
  <si>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</si>
  <si>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</si>
  <si>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</si>
  <si>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</si>
  <si>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</si>
  <si>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</si>
  <si>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</si>
  <si>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</si>
  <si>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</si>
  <si>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</si>
  <si>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</si>
  <si>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</si>
  <si>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</si>
  <si>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</si>
  <si>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</si>
  <si>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</si>
  <si>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</si>
  <si>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</si>
  <si>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</si>
  <si>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</si>
  <si>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</si>
  <si>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</si>
  <si>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</si>
  <si>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</si>
  <si>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</si>
  <si>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</si>
  <si>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</si>
  <si>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</si>
  <si>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</si>
  <si>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</si>
  <si>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</si>
  <si>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</si>
  <si>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</si>
  <si>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</si>
  <si>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</si>
  <si>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</si>
  <si>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</si>
  <si>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</si>
  <si>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</si>
  <si>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</si>
  <si>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</si>
  <si>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</si>
  <si>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</si>
  <si>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</si>
  <si>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</si>
  <si>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</si>
  <si>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</si>
  <si>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</si>
  <si>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</si>
  <si>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</si>
  <si>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</si>
  <si>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</si>
  <si>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</si>
  <si>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</si>
  <si>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</si>
  <si>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</si>
  <si>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</si>
  <si>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</si>
  <si>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</si>
  <si>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</si>
  <si>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</si>
  <si>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</si>
  <si>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</si>
  <si>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</si>
  <si>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</si>
  <si>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</si>
  <si>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</si>
  <si>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</si>
  <si>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</si>
  <si>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</si>
  <si>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</si>
  <si>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</si>
  <si>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</si>
  <si>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</si>
  <si>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</si>
  <si>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</si>
  <si>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</si>
  <si>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</si>
  <si>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</si>
  <si>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</si>
  <si>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</si>
  <si>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</si>
  <si>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</si>
  <si>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</si>
  <si>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</si>
  <si>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</si>
  <si>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</si>
  <si>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</si>
  <si>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</si>
  <si>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</si>
  <si>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</si>
  <si>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</si>
  <si>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</si>
  <si>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</si>
  <si>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</si>
  <si>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</si>
  <si>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</si>
  <si>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</si>
  <si>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</si>
  <si>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</si>
  <si>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</si>
  <si>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</si>
  <si>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</si>
  <si>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</si>
  <si>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</si>
  <si>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</si>
  <si>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</si>
  <si>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</si>
  <si>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</si>
  <si>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</si>
  <si>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</si>
  <si>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</si>
  <si>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</si>
  <si>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</si>
  <si>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</si>
  <si>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</si>
  <si>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</si>
  <si>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</si>
  <si>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</si>
  <si>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</si>
  <si>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</si>
  <si>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</si>
  <si>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</si>
  <si>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</si>
  <si>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</si>
  <si>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</si>
  <si>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</si>
  <si>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</si>
  <si>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</si>
  <si>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</si>
  <si>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</si>
  <si>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</si>
  <si>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</si>
  <si>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</si>
  <si>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</si>
  <si>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</si>
  <si>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</si>
  <si>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</si>
  <si>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</si>
  <si>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</si>
  <si>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</si>
  <si>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</si>
  <si>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</si>
  <si>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</si>
  <si>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</si>
  <si>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</si>
  <si>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</si>
  <si>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</si>
  <si>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</si>
  <si>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</si>
  <si>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</si>
  <si>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</si>
  <si>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</si>
  <si>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</si>
  <si>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</si>
  <si>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</si>
  <si>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</si>
  <si>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</si>
  <si>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</si>
  <si>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</si>
  <si>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</si>
  <si>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</si>
  <si>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</si>
  <si>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</si>
  <si>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</si>
  <si>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</si>
  <si>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</si>
  <si>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</si>
  <si>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</si>
  <si>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</si>
  <si>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</si>
  <si>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</si>
  <si>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</si>
  <si>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</si>
  <si>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</si>
  <si>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</si>
  <si>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</si>
  <si>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</si>
  <si>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</si>
  <si>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</si>
  <si>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</si>
  <si>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</si>
  <si>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</si>
  <si>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</si>
  <si>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</si>
  <si>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</si>
  <si>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</si>
  <si>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</si>
  <si>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</si>
  <si>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</si>
  <si>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</si>
  <si>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</si>
  <si>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</si>
  <si>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</si>
  <si>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</si>
  <si>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</si>
  <si>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</si>
  <si>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</si>
  <si>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</si>
  <si>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</si>
  <si>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</si>
  <si>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</si>
  <si>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</si>
  <si>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</si>
  <si>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</si>
  <si>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</si>
  <si>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</si>
  <si>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</si>
  <si>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</si>
  <si>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</si>
  <si>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</si>
  <si>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</si>
  <si>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</si>
  <si>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</si>
  <si>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</si>
  <si>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</si>
  <si>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</si>
  <si>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</si>
  <si>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</si>
  <si>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</si>
  <si>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</si>
  <si>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</si>
  <si>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</si>
  <si>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</si>
  <si>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</si>
  <si>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</si>
  <si>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</si>
  <si>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</si>
  <si>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</si>
  <si>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</si>
  <si>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</si>
  <si>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</si>
  <si>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</si>
  <si>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</si>
  <si>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</si>
  <si>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</si>
  <si>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</si>
  <si>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</si>
  <si>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</si>
  <si>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</si>
  <si>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</si>
  <si>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</si>
  <si>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</si>
  <si>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</si>
  <si>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</si>
  <si>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</si>
  <si>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</si>
  <si>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</si>
  <si>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</si>
  <si>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</si>
  <si>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</si>
  <si>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</si>
  <si>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</si>
  <si>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</si>
  <si>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</si>
  <si>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</si>
  <si>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</si>
  <si>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</si>
  <si>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</si>
  <si>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</si>
  <si>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</si>
  <si>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</si>
  <si>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</si>
  <si>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</si>
  <si>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</si>
  <si>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</si>
  <si>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</si>
  <si>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</si>
  <si>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</si>
  <si>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</si>
  <si>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</si>
  <si>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</si>
  <si>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</si>
  <si>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</si>
  <si>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</si>
  <si>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</si>
  <si>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</si>
  <si>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</si>
  <si>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</si>
  <si>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</si>
  <si>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</si>
  <si>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</si>
  <si>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</si>
  <si>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</si>
  <si>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</si>
  <si>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</si>
  <si>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</si>
  <si>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</si>
  <si>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</si>
  <si>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</si>
  <si>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</si>
  <si>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</si>
  <si>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</si>
  <si>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</si>
  <si>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</si>
  <si>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</si>
  <si>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</si>
  <si>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</si>
  <si>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</si>
  <si>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</si>
  <si>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</si>
  <si>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</si>
  <si>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</si>
  <si>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</si>
  <si>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</si>
  <si>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</si>
  <si>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</si>
  <si>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</si>
  <si>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</si>
  <si>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</si>
  <si>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</si>
  <si>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</si>
  <si>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</si>
  <si>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</si>
  <si>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</si>
  <si>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</si>
  <si>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</si>
  <si>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</si>
  <si>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</si>
  <si>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</si>
  <si>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</si>
  <si>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</si>
  <si>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</si>
  <si>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</si>
  <si>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</si>
  <si>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</si>
  <si>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</si>
  <si>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</si>
  <si>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</si>
  <si>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</si>
  <si>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</si>
  <si>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</si>
  <si>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</si>
  <si>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</si>
  <si>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</si>
  <si>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</si>
  <si>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</si>
  <si>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</si>
  <si>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</si>
  <si>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</si>
  <si>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</si>
  <si>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</si>
  <si>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</si>
  <si>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</si>
  <si>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</si>
  <si>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</si>
  <si>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</si>
  <si>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</si>
  <si>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</si>
  <si>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</si>
  <si>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</si>
  <si>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</si>
  <si>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</si>
  <si>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</si>
  <si>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</si>
  <si>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</si>
  <si>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</si>
  <si>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</si>
  <si>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</si>
  <si>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</si>
  <si>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</si>
  <si>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</si>
  <si>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</si>
  <si>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</si>
  <si>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</si>
  <si>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</si>
  <si>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</si>
  <si>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</si>
  <si>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</si>
  <si>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</si>
  <si>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</si>
  <si>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</si>
  <si>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</si>
  <si>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</si>
  <si>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</si>
  <si>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</si>
  <si>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</si>
  <si>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</si>
  <si>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</si>
  <si>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</si>
  <si>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</si>
  <si>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</si>
  <si>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</si>
  <si>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</si>
  <si>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</si>
  <si>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</si>
  <si>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</si>
  <si>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</si>
  <si>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</si>
  <si>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</si>
  <si>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</si>
  <si>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</si>
  <si>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</si>
  <si>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</si>
  <si>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</si>
  <si>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</si>
  <si>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</si>
  <si>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</si>
  <si>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</si>
  <si>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</si>
  <si>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</si>
  <si>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</si>
  <si>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</si>
  <si>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</si>
  <si>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</si>
  <si>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</si>
  <si>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</si>
  <si>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</si>
  <si>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</si>
  <si>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</si>
  <si>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</si>
  <si>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</si>
  <si>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</si>
  <si>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</si>
  <si>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</si>
  <si>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</si>
  <si>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</si>
  <si>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</si>
  <si>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</si>
  <si>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</si>
  <si>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</si>
  <si>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</si>
  <si>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</si>
  <si>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</si>
  <si>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</si>
  <si>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</si>
  <si>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</si>
  <si>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</si>
  <si>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</si>
  <si>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</si>
  <si>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</si>
  <si>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</si>
  <si>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</si>
  <si>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</si>
  <si>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</si>
  <si>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</si>
  <si>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</si>
  <si>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</si>
  <si>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</si>
  <si>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</si>
  <si>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</si>
  <si>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</si>
  <si>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</si>
  <si>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</si>
  <si>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</si>
  <si>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</si>
  <si>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</si>
  <si>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</si>
  <si>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</si>
  <si>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</si>
  <si>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</si>
  <si>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</si>
  <si>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</si>
  <si>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</si>
  <si>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</si>
  <si>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</si>
  <si>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</si>
  <si>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</si>
  <si>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</si>
  <si>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</si>
  <si>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</si>
  <si>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</si>
  <si>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</si>
  <si>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</si>
  <si>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</si>
  <si>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</si>
  <si>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</si>
  <si>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</si>
  <si>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</si>
  <si>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</si>
  <si>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</si>
  <si>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</si>
  <si>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</si>
  <si>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</si>
  <si>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</si>
  <si>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</si>
  <si>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</si>
  <si>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</si>
  <si>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</si>
  <si>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</si>
  <si>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</si>
  <si>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</si>
  <si>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</si>
  <si>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</si>
  <si>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</si>
  <si>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</si>
  <si>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</si>
  <si>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</si>
  <si>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</si>
  <si>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</si>
  <si>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</si>
  <si>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</si>
  <si>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</si>
  <si>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</si>
  <si>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</si>
  <si>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</si>
  <si>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</si>
  <si>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</si>
  <si>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</si>
  <si>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</si>
  <si>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</si>
  <si>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</si>
  <si>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</si>
  <si>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</si>
  <si>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</si>
  <si>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</si>
  <si>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</si>
  <si>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</si>
  <si>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</si>
  <si>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</si>
  <si>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</si>
  <si>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</si>
  <si>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</si>
  <si>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</si>
  <si>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</si>
  <si>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</si>
  <si>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</si>
  <si>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</si>
  <si>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</si>
  <si>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</si>
  <si>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</si>
  <si>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</si>
  <si>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</si>
  <si>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</si>
  <si>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</si>
  <si>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</si>
  <si>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</si>
  <si>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</si>
  <si>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</si>
  <si>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</si>
  <si>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</si>
  <si>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</si>
  <si>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</si>
  <si>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</si>
  <si>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</si>
  <si>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</si>
  <si>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</si>
  <si>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</si>
  <si>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</si>
  <si>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</si>
  <si>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</si>
  <si>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</si>
  <si>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</si>
  <si>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</si>
  <si>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</si>
  <si>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</si>
  <si>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</si>
  <si>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</si>
  <si>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</si>
  <si>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</si>
  <si>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</si>
  <si>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</si>
  <si>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</si>
  <si>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</si>
  <si>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</si>
  <si>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</si>
  <si>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</si>
  <si>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</si>
  <si>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</si>
  <si>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</si>
  <si>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</si>
  <si>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</si>
  <si>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</si>
  <si>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</si>
  <si>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</si>
  <si>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</si>
  <si>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</si>
  <si>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</si>
  <si>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</si>
  <si>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</si>
  <si>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</si>
  <si>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</si>
  <si>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</si>
  <si>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</si>
  <si>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</si>
  <si>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</si>
  <si>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</si>
  <si>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</si>
  <si>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</si>
  <si>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</si>
  <si>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</si>
  <si>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</si>
  <si>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</si>
  <si>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</si>
  <si>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</si>
  <si>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</si>
  <si>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</si>
  <si>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</si>
  <si>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</si>
  <si>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</si>
  <si>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</si>
  <si>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</si>
  <si>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</si>
  <si>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</si>
  <si>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</si>
  <si>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</si>
  <si>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</si>
  <si>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</si>
  <si>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</si>
  <si>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</si>
  <si>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</si>
  <si>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</si>
  <si>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</si>
  <si>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</si>
  <si>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</si>
  <si>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</si>
  <si>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</si>
  <si>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</si>
  <si>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</si>
  <si>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</si>
  <si>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</si>
  <si>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</si>
  <si>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</si>
  <si>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</si>
  <si>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</si>
  <si>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</si>
  <si>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</si>
  <si>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</si>
  <si>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</si>
  <si>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</si>
  <si>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</si>
  <si>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</si>
  <si>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</si>
  <si>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</si>
  <si>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</si>
  <si>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</si>
  <si>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</si>
  <si>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</si>
  <si>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</si>
  <si>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</si>
  <si>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</si>
  <si>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</si>
  <si>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</si>
  <si>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</si>
  <si>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</si>
  <si>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</si>
  <si>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</si>
  <si>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</si>
  <si>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</si>
  <si>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</si>
  <si>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</si>
  <si>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</si>
  <si>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</si>
  <si>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</si>
  <si>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</si>
  <si>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</si>
  <si>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</si>
  <si>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</si>
  <si>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</si>
  <si>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</si>
  <si>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</si>
  <si>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</si>
  <si>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</si>
  <si>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</si>
  <si>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</si>
  <si>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</si>
  <si>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</si>
  <si>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</si>
  <si>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</si>
  <si>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</si>
  <si>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</si>
  <si>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</si>
  <si>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</si>
  <si>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</si>
  <si>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</si>
  <si>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</si>
  <si>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</si>
  <si>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</si>
  <si>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</si>
  <si>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</si>
  <si>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</si>
  <si>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</si>
  <si>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</si>
  <si>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</si>
  <si>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</si>
  <si>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</si>
  <si>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</si>
  <si>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</si>
  <si>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</si>
  <si>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</si>
  <si>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</si>
  <si>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</si>
  <si>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</si>
  <si>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</si>
  <si>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</si>
  <si>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</si>
  <si>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</si>
  <si>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</si>
  <si>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</si>
  <si>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</si>
  <si>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</si>
  <si>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</si>
  <si>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</si>
  <si>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</si>
  <si>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</si>
  <si>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</si>
  <si>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</si>
  <si>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</si>
  <si>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</si>
  <si>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</si>
  <si>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</si>
  <si>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</si>
  <si>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</si>
  <si>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</si>
  <si>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</si>
  <si>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</si>
  <si>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</si>
  <si>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</si>
  <si>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</si>
  <si>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</si>
  <si>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</si>
  <si>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</si>
  <si>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</si>
  <si>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</si>
  <si>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</si>
  <si>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</si>
  <si>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</si>
  <si>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</si>
  <si>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</si>
  <si>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</si>
  <si>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</si>
  <si>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</si>
  <si>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</si>
  <si>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</si>
  <si>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</si>
  <si>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</si>
  <si>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</si>
  <si>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</si>
  <si>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</si>
  <si>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</si>
  <si>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</si>
  <si>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</si>
  <si>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</si>
  <si>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</si>
  <si>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</si>
  <si>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</si>
  <si>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</si>
  <si>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</si>
  <si>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</si>
  <si>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</si>
  <si>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</si>
  <si>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</si>
  <si>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</si>
  <si>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</si>
  <si>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</si>
  <si>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</si>
  <si>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</si>
  <si>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</si>
  <si>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</si>
  <si>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</si>
  <si>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</si>
  <si>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</si>
  <si>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</si>
  <si>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</si>
  <si>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</si>
  <si>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</si>
  <si>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</si>
  <si>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</si>
  <si>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</si>
  <si>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</si>
  <si>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</si>
  <si>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</si>
  <si>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</si>
  <si>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</si>
  <si>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</si>
  <si>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</si>
  <si>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</si>
  <si>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</si>
  <si>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</si>
  <si>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</si>
  <si>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</si>
  <si>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</si>
  <si>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</si>
  <si>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</si>
  <si>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</si>
  <si>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</si>
  <si>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</si>
  <si>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</si>
  <si>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</si>
  <si>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</si>
  <si>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</si>
  <si>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</si>
  <si>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</si>
  <si>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</si>
  <si>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</si>
  <si>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</si>
  <si>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</si>
  <si>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</si>
  <si>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</si>
  <si>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</si>
  <si>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</si>
  <si>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</si>
  <si>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</si>
  <si>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</si>
  <si>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</si>
  <si>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</si>
  <si>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</si>
  <si>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</si>
  <si>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</si>
  <si>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</si>
  <si>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</si>
  <si>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</si>
  <si>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</si>
  <si>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</si>
  <si>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</si>
  <si>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</si>
  <si>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</si>
  <si>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</si>
  <si>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</si>
  <si>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</si>
  <si>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</si>
  <si>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</si>
  <si>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</si>
  <si>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</si>
  <si>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</si>
  <si>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</si>
  <si>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</si>
  <si>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</si>
  <si>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</si>
  <si>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</si>
  <si>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</si>
  <si>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</si>
  <si>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</si>
  <si>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</si>
  <si>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</si>
  <si>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</si>
  <si>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</si>
  <si>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</si>
  <si>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</si>
  <si>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</si>
  <si>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</si>
  <si>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</si>
  <si>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</si>
  <si>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</si>
  <si>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</si>
  <si>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</si>
  <si>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</si>
  <si>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</si>
  <si>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</si>
  <si>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</si>
  <si>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</si>
  <si>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</si>
  <si>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</si>
  <si>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</si>
  <si>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</si>
  <si>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</si>
  <si>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</si>
  <si>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</si>
  <si>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</si>
  <si>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</si>
  <si>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</si>
  <si>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</si>
  <si>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</si>
  <si>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</si>
  <si>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</si>
  <si>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</si>
  <si>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</si>
  <si>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</si>
  <si>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</si>
  <si>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</si>
  <si>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</si>
  <si>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</si>
  <si>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</si>
  <si>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</si>
  <si>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</si>
  <si>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</si>
  <si>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</si>
  <si>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</si>
  <si>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</si>
  <si>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</si>
  <si>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</si>
  <si>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</si>
  <si>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</si>
  <si>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</si>
  <si>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</si>
  <si>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</si>
  <si>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</si>
  <si>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</si>
  <si>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</si>
  <si>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</si>
  <si>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</si>
  <si>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</si>
  <si>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</si>
  <si>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</si>
  <si>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</si>
  <si>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</si>
  <si>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</si>
  <si>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</si>
  <si>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</si>
  <si>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</si>
  <si>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</si>
  <si>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</si>
  <si>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</si>
  <si>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</si>
  <si>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</si>
  <si>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</si>
  <si>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</si>
  <si>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</si>
  <si>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</si>
  <si>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</si>
  <si>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</si>
  <si>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</si>
  <si>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</si>
  <si>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</si>
  <si>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</si>
  <si>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</si>
  <si>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</si>
  <si>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</si>
  <si>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</si>
  <si>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</si>
  <si>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</si>
  <si>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</si>
  <si>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</si>
  <si>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</si>
  <si>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</si>
  <si>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</si>
  <si>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</si>
  <si>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</si>
  <si>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</si>
  <si>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</si>
  <si>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</si>
  <si>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</si>
  <si>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</si>
  <si>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</si>
  <si>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</si>
  <si>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</si>
  <si>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</si>
  <si>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</si>
  <si>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</si>
  <si>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</si>
  <si>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</si>
  <si>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</si>
  <si>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</si>
  <si>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</si>
  <si>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</si>
  <si>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</si>
  <si>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</si>
  <si>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</si>
  <si>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</si>
  <si>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</si>
  <si>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</si>
  <si>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</si>
  <si>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</si>
  <si>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</si>
  <si>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</si>
  <si>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</si>
  <si>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</si>
  <si>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</si>
  <si>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</si>
  <si>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</si>
  <si>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</si>
  <si>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</si>
  <si>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</si>
  <si>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</si>
  <si>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</si>
  <si>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</si>
  <si>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</si>
  <si>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</si>
  <si>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</si>
  <si>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</si>
  <si>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</si>
  <si>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</si>
  <si>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</si>
  <si>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</si>
  <si>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</si>
  <si>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</si>
  <si>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</si>
  <si>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</si>
  <si>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</si>
  <si>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</si>
  <si>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</si>
  <si>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</si>
  <si>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</si>
  <si>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</si>
  <si>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</si>
  <si>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</si>
  <si>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</si>
  <si>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</si>
  <si>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</si>
  <si>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</si>
  <si>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</si>
  <si>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</si>
  <si>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</si>
  <si>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</si>
  <si>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</si>
  <si>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</si>
  <si>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</si>
  <si>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</si>
  <si>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</si>
  <si>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</si>
  <si>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</si>
  <si>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</si>
  <si>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</si>
  <si>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</si>
  <si>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</si>
  <si>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</si>
  <si>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</si>
  <si>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</si>
  <si>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</si>
  <si>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</si>
  <si>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</si>
  <si>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</si>
  <si>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</si>
  <si>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</si>
  <si>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</si>
  <si>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</si>
  <si>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</si>
  <si>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</si>
  <si>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</si>
  <si>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</si>
  <si>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</si>
  <si>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</si>
  <si>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</si>
  <si>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</si>
  <si>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</si>
  <si>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</si>
  <si>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</si>
  <si>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</si>
  <si>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</si>
  <si>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</si>
  <si>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</si>
  <si>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</si>
  <si>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</si>
  <si>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</si>
  <si>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</si>
  <si>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</si>
  <si>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</si>
  <si>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</si>
  <si>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</si>
  <si>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</si>
  <si>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</si>
  <si>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</si>
  <si>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</si>
  <si>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</si>
  <si>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</si>
  <si>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</si>
  <si>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</si>
  <si>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</si>
  <si>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</si>
  <si>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</si>
  <si>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</si>
  <si>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</si>
  <si>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</si>
  <si>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</si>
  <si>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</si>
  <si>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</si>
  <si>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</si>
  <si>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</si>
  <si>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</si>
  <si>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</si>
  <si>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</si>
  <si>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</si>
  <si>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</si>
  <si>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</si>
  <si>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</si>
  <si>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</si>
  <si>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</si>
  <si>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</si>
  <si>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</si>
  <si>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</si>
  <si>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</si>
  <si>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</si>
  <si>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</si>
  <si>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</si>
  <si>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</si>
  <si>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</si>
  <si>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</si>
  <si>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</si>
  <si>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</si>
  <si>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</si>
  <si>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</si>
  <si>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</si>
  <si>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</si>
  <si>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</si>
  <si>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</si>
  <si>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</si>
  <si>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</si>
  <si>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</si>
  <si>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</si>
  <si>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</si>
  <si>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</si>
  <si>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</si>
  <si>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</si>
  <si>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</si>
  <si>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</si>
  <si>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</si>
  <si>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</si>
  <si>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</si>
  <si>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</si>
  <si>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</si>
  <si>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</si>
  <si>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</si>
  <si>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</si>
  <si>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</si>
  <si>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</si>
  <si>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</si>
  <si>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</si>
  <si>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</si>
  <si>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</si>
  <si>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</si>
  <si>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</si>
  <si>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</si>
  <si>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</si>
  <si>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</si>
  <si>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</si>
  <si>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</si>
  <si>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</si>
  <si>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</si>
  <si>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</si>
  <si>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</si>
  <si>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</si>
  <si>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</si>
  <si>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</si>
  <si>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</si>
  <si>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</si>
  <si>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</si>
  <si>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</si>
  <si>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</si>
  <si>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</si>
  <si>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</si>
  <si>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</si>
  <si>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</si>
  <si>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</si>
  <si>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</si>
  <si>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</si>
  <si>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</si>
  <si>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</si>
  <si>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</si>
  <si>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</si>
  <si>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</si>
  <si>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</si>
  <si>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</si>
  <si>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</si>
  <si>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</si>
  <si>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</si>
  <si>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</si>
  <si>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</si>
  <si>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</si>
  <si>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</si>
  <si>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</si>
  <si>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</si>
  <si>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</si>
  <si>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</si>
  <si>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</si>
  <si>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</si>
  <si>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</si>
  <si>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</si>
  <si>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</si>
  <si>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</si>
  <si>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</si>
  <si>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</si>
  <si>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</si>
  <si>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</si>
  <si>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</si>
  <si>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</si>
  <si>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</si>
  <si>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</si>
  <si>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</si>
  <si>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</si>
  <si>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</si>
  <si>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</si>
  <si>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</si>
  <si>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</si>
  <si>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</si>
  <si>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</si>
  <si>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</si>
  <si>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</si>
  <si>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</si>
  <si>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</si>
  <si>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</si>
  <si>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</si>
  <si>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</si>
  <si>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</si>
  <si>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</si>
  <si>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</si>
  <si>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</si>
  <si>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</si>
  <si>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</si>
  <si>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</si>
  <si>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</si>
  <si>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</si>
  <si>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</si>
  <si>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</si>
  <si>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</si>
  <si>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</si>
  <si>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</si>
  <si>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</si>
  <si>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</si>
  <si>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</si>
  <si>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</si>
  <si>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</si>
  <si>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</si>
  <si>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</si>
  <si>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</si>
  <si>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</si>
  <si>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</si>
  <si>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</si>
  <si>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</si>
  <si>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</si>
  <si>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</si>
  <si>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</si>
  <si>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</si>
  <si>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</si>
  <si>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</si>
  <si>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</si>
  <si>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</si>
  <si>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</si>
  <si>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</si>
  <si>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</si>
  <si>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</si>
  <si>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</si>
  <si>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</si>
  <si>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</si>
  <si>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</si>
  <si>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</si>
  <si>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</si>
  <si>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</si>
  <si>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</si>
  <si>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</si>
  <si>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</si>
  <si>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</si>
  <si>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</si>
  <si>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</si>
  <si>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</si>
  <si>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19262016310</t>
  </si>
  <si>
    <t>ATENDER A LA PRIMERA INFANCIA EN El MARCO DE LA ESTRATEGIA DE "CERO A SIEMPRE",ESPECIALMENTE A LOS NIÑOS Y NIÑAS MENORES DE CINCO  (5) AÑOS DE FAMILIA EN SITUACION DE VULNERABILIDAD DECONFORMIDADCON LAS DIRECCTRICES LINEAMIENTOS Y PARAMETROS ESTABLECIDOS POR EL ICBF EN LAS SIGUIENTES FORMAS DE ATENCION :HOGARES COMUNITARIOS DE BIENESTAR TRADICIONALES,FAMILIARES,MULTIPLES AGRUPADOS,EMPRESARIALES,JARDINES SOCIALES ,FAMI  Y HOGARES COMUNITARIOS INTEGRALES .</t>
  </si>
  <si>
    <t>19262016646</t>
  </si>
  <si>
    <t>19272018263</t>
  </si>
  <si>
    <t>19262018559</t>
  </si>
  <si>
    <t>19262016129</t>
  </si>
  <si>
    <t>AUNAR ESFUERZOS Y COORDINAR ACCIONES PARA ATENDER A ESPECIFICAMENTE PARA FORTALECER EL PROGRAMA DE ATENCION A NIÑOS,(AS)HASTA DE TRES (3) AÑOS DE  EDAD,HIJOS (AS) DE INTERNAS QUE PERMANECEN  CON SU MADRES EN EL ESTABLECIMIENTO DE RECLUSION DE MUJERES DE LA MAGDALENA POPAYAN  Y A MUJERES GESTANTES Y MADRES LACTANTES INTERNAS , DE CONFORMIDAD CON LAS DIRECTRICES,LINEAMIENTOS Y PARAMETROS ESTABLECIDOS POR EL ICBF ,ASI COMO REGULAR LAS  RELACIONES ENTRE PARTES DERIVADASDE LA ENTREGA DE APORTES ICBF Y DEL INPEC A LA ENTIDAD ADMINISTRADORA DE SERVICIO,PARA QUE ESTE ASUMA CON PERSONAL Y BAJO SU EXCLUSIVA RESPONSABILIDAD DICHA  ATENCION</t>
  </si>
  <si>
    <t>19262016316</t>
  </si>
  <si>
    <t>PRESTAR EL SERVICIO DE ATENCION ,EDUCACION INICIAL Y CUIDADO A NIÑOS Y NIÑASMENORES DE CINCO (5) AÑOS O HASTA SU INGRESO AL GRADO  DE TRANSICION ,Y A MUJERES GESTANTES  Y MADRES EN PERIODO DE LACTANCIA CON EL FIN DE PROMOVER EL DESARROLLO INTEGRAL DE LA PRIMERA INFANCIA CON CALIDAD,DE CONFORMIDAD CON LOS LINEAMIENTOS ,MANUALOPERATIVO,LAS DIRECTRICES ;POREL ICBF,EN EL MARCO DE LA ESTRATEGIA DE ATENCION INTEGRAL DE "CERO A SIEMPRE"</t>
  </si>
  <si>
    <t>19262016313</t>
  </si>
  <si>
    <t>19002712018</t>
  </si>
  <si>
    <t xml:space="preserve">PRESTAR EL SERVICIO DE ATENCION  A NIÑAS Y  NIÑOS ,EN EL MARCO DE LA POLITICA DE ESTADO PARA EL DESARROLLO INTEGRAL A LA PRIMERA INFANCIA "DE CERO A SIEMPRE"DE CONFORMIDAD CON LAS DIRECTRICES,LINEAMIENTOS Y PARAMETROS ESTABLECIDOS POR EL ICBF PARA LOS SERVICIOS,HOGARES COMUNITARIOS DE BIENESTAR  FAMILIAR </t>
  </si>
  <si>
    <t>19005622018</t>
  </si>
  <si>
    <t>19262017284</t>
  </si>
  <si>
    <t>19262018116</t>
  </si>
  <si>
    <t>19262018561</t>
  </si>
  <si>
    <t>19262018338</t>
  </si>
  <si>
    <t>19262017552</t>
  </si>
  <si>
    <t xml:space="preserve">PRESTAR EL SERVICIO DE EDUCACION INICIAL EN EL MARCO DE LA ATENCION INTEGRAL  A MUJERES GESTANTES,NIÑAS Y NIÑOS MENORES DE 5 AÑOS OHASTA SU INGRESO AL GRADO DE TRANSICION  ,DE CONFORMIDAD CON EL MANUAL OPERATIVO DE LA MODALIAD Y LAS DIRECTRICES ESTABLECIDO POR EL ICBF ,EN ARMONIA CON LA POLITICA DE ESTADO PARA EL DESARROLLO INTEGRAL DE LA PRIMERA INFANCIA "DE CERO A SIEMPRE", EN  EL SERVICIO DESARROLLO INFANTIL EN MEDIO FAMILIAR </t>
  </si>
  <si>
    <t>19262017554</t>
  </si>
  <si>
    <t>19262018232</t>
  </si>
  <si>
    <t>19262018120</t>
  </si>
  <si>
    <t>19002552020</t>
  </si>
  <si>
    <t>19002532020</t>
  </si>
  <si>
    <t>Prestar los servicios de Educacion Inicial en el marco de la atencion integral en Desarrollo Infantil en Medio Familiar -DIMF,de conformidad con los Manuales Operativos de la Modalidad Familiar ,el lineamiento Tecnico para la Atencion  a la Primera Infancia y las directrices establecidas por el ICBF , en armonia con la politica de estado para el Desarrollo Integral de la Primera Infancia</t>
  </si>
  <si>
    <t xml:space="preserve">Atender a la primera infancia en el marco de la estrategia de" cero a siempre", especialmente a los niños y niñas menores de cinco (5) años de familias en situacion de vulnerabilidad de conformidad con las direcctrices lineamientos y parametros establecidos por el ICBF  en las siguientes s formas de atencion : hogares comunitarios de bienestar tradicionales. familiares, multiples, agrupados, empresariales, jardines sociales, fami y hogares comunitarios integrales. </t>
  </si>
  <si>
    <t>19005362020</t>
  </si>
  <si>
    <t>19005302020</t>
  </si>
  <si>
    <t>ANNAMARIE  FANKHAUSER</t>
  </si>
  <si>
    <t>ANNAMARIE FANKHAUSER</t>
  </si>
  <si>
    <t>3137973500</t>
  </si>
  <si>
    <t>fundacionamalaka@gmail.com</t>
  </si>
  <si>
    <t xml:space="preserve">KILOMETRO  9  VIA POPAYAN -CALI  CORREGIMIENTO  DE FLORENCIA VEREDA BRISAS DE TOTORO  </t>
  </si>
  <si>
    <t>KILOMETRO 9  VIA POPAYAN -CALI VCORREGIMIENTO DE FLORENCIA VEREDA BRISAS DE TOTORO</t>
  </si>
  <si>
    <t>19001502019</t>
  </si>
  <si>
    <t>19001512019</t>
  </si>
  <si>
    <t>2021-19-10000608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</si>
</sst>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78"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5" t="s">
        <v>2654</v>
      </c>
      <c r="D2" s="206"/>
      <c r="E2" s="206"/>
      <c r="F2" s="206"/>
      <c r="G2" s="206"/>
      <c r="H2" s="206"/>
      <c r="I2" s="206"/>
      <c r="J2" s="206"/>
      <c r="K2" s="206"/>
      <c r="L2" s="181" t="s">
        <v>2640</v>
      </c>
      <c r="M2" s="181"/>
      <c r="N2" s="189" t="s">
        <v>2641</v>
      </c>
      <c r="O2" s="190"/>
    </row>
    <row r="3" spans="1:20" ht="33" customHeight="1" x14ac:dyDescent="0.25">
      <c r="A3" s="9"/>
      <c r="B3" s="8"/>
      <c r="C3" s="207"/>
      <c r="D3" s="208"/>
      <c r="E3" s="208"/>
      <c r="F3" s="208"/>
      <c r="G3" s="208"/>
      <c r="H3" s="208"/>
      <c r="I3" s="208"/>
      <c r="J3" s="208"/>
      <c r="K3" s="208"/>
      <c r="L3" s="191" t="s">
        <v>1</v>
      </c>
      <c r="M3" s="191"/>
      <c r="N3" s="191" t="s">
        <v>2642</v>
      </c>
      <c r="O3" s="193"/>
    </row>
    <row r="4" spans="1:20" ht="24.75" customHeight="1" thickBot="1" x14ac:dyDescent="0.3">
      <c r="A4" s="10"/>
      <c r="B4" s="12"/>
      <c r="C4" s="209"/>
      <c r="D4" s="210"/>
      <c r="E4" s="210"/>
      <c r="F4" s="210"/>
      <c r="G4" s="210"/>
      <c r="H4" s="210"/>
      <c r="I4" s="210"/>
      <c r="J4" s="210"/>
      <c r="K4" s="210"/>
      <c r="L4" s="194" t="s">
        <v>0</v>
      </c>
      <c r="M4" s="194"/>
      <c r="N4" s="194"/>
      <c r="O4" s="19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2" t="s">
        <v>2638</v>
      </c>
      <c r="B6" s="183"/>
      <c r="C6" s="183"/>
      <c r="D6" s="183"/>
      <c r="E6" s="183"/>
      <c r="F6" s="183"/>
      <c r="G6" s="183"/>
      <c r="H6" s="183"/>
      <c r="I6" s="183"/>
      <c r="J6" s="183"/>
      <c r="K6" s="183"/>
      <c r="L6" s="183"/>
      <c r="M6" s="183"/>
      <c r="N6" s="183"/>
      <c r="O6" s="18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5" t="str">
        <f>HYPERLINK("#MI_Oferente_Singular!A114","CAPACIDAD RESIDUAL")</f>
        <v>CAPACIDAD RESIDUAL</v>
      </c>
      <c r="F8" s="186"/>
      <c r="G8" s="187"/>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5" t="str">
        <f>HYPERLINK("#MI_Oferente_Singular!A162","TALENTO HUMANO")</f>
        <v>TALENTO HUMANO</v>
      </c>
      <c r="F9" s="186"/>
      <c r="G9" s="187"/>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5" t="str">
        <f>HYPERLINK("#MI_Oferente_Singular!F162","INFRAESTRUCTURA")</f>
        <v>INFRAESTRUCTURA</v>
      </c>
      <c r="F10" s="186"/>
      <c r="G10" s="187"/>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2712</v>
      </c>
      <c r="D15" s="35"/>
      <c r="E15" s="35"/>
      <c r="F15" s="5"/>
      <c r="G15" s="32" t="s">
        <v>1168</v>
      </c>
      <c r="H15" s="103" t="s">
        <v>421</v>
      </c>
      <c r="I15" s="32" t="s">
        <v>2624</v>
      </c>
      <c r="J15" s="108" t="s">
        <v>2626</v>
      </c>
      <c r="L15" s="211" t="s">
        <v>8</v>
      </c>
      <c r="M15" s="211"/>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2" t="s">
        <v>21</v>
      </c>
      <c r="B17" s="183"/>
      <c r="C17" s="183"/>
      <c r="D17" s="183"/>
      <c r="E17" s="183"/>
      <c r="F17" s="183"/>
      <c r="G17" s="183"/>
      <c r="H17" s="182" t="s">
        <v>12</v>
      </c>
      <c r="I17" s="183"/>
      <c r="J17" s="183"/>
      <c r="K17" s="183"/>
      <c r="L17" s="183"/>
      <c r="M17" s="183"/>
      <c r="N17" s="183"/>
      <c r="O17" s="18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8" t="s">
        <v>2639</v>
      </c>
      <c r="I19" s="138" t="s">
        <v>11</v>
      </c>
      <c r="J19" s="139" t="s">
        <v>10</v>
      </c>
      <c r="K19" s="139" t="s">
        <v>2609</v>
      </c>
      <c r="L19" s="139" t="s">
        <v>1161</v>
      </c>
      <c r="M19" s="139" t="s">
        <v>1162</v>
      </c>
      <c r="N19" s="140" t="s">
        <v>2610</v>
      </c>
      <c r="O19" s="135"/>
      <c r="Q19" s="51"/>
      <c r="R19" s="51"/>
    </row>
    <row r="20" spans="1:23" ht="30" customHeight="1" x14ac:dyDescent="0.25">
      <c r="A20" s="9"/>
      <c r="B20" s="109">
        <v>817001328</v>
      </c>
      <c r="C20" s="5"/>
      <c r="D20" s="73"/>
      <c r="E20" s="5"/>
      <c r="F20" s="5"/>
      <c r="G20" s="5"/>
      <c r="H20" s="188"/>
      <c r="I20" s="147" t="s">
        <v>421</v>
      </c>
      <c r="J20" s="148" t="s">
        <v>245</v>
      </c>
      <c r="K20" s="149">
        <v>649360747</v>
      </c>
      <c r="L20" s="150"/>
      <c r="M20" s="150">
        <v>44561</v>
      </c>
      <c r="N20" s="133">
        <f>+(M20-L20)/30</f>
        <v>1485.3666666666666</v>
      </c>
      <c r="O20" s="136"/>
      <c r="U20" s="132"/>
      <c r="V20" s="105">
        <f ca="1">NOW()</f>
        <v>44191.768404166665</v>
      </c>
      <c r="W20" s="105">
        <f ca="1">NOW()</f>
        <v>44191.768404166665</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7"/>
      <c r="I37" s="128"/>
      <c r="J37" s="128"/>
      <c r="K37" s="128"/>
      <c r="L37" s="128"/>
      <c r="M37" s="128"/>
      <c r="N37" s="128"/>
      <c r="O37" s="129"/>
    </row>
    <row r="38" spans="1:16" ht="21" customHeight="1" x14ac:dyDescent="0.25">
      <c r="A38" s="9"/>
      <c r="B38" s="180" t="str">
        <f>VLOOKUP(B20,EAS!A2:B1439,2,0)</f>
        <v>FUNDACION AMALAKA</v>
      </c>
      <c r="C38" s="180"/>
      <c r="D38" s="180"/>
      <c r="E38" s="180"/>
      <c r="F38" s="180"/>
      <c r="G38" s="5"/>
      <c r="H38" s="130"/>
      <c r="I38" s="192" t="s">
        <v>7</v>
      </c>
      <c r="J38" s="192"/>
      <c r="K38" s="192"/>
      <c r="L38" s="192"/>
      <c r="M38" s="192"/>
      <c r="N38" s="192"/>
      <c r="O38" s="131"/>
    </row>
    <row r="39" spans="1:16" ht="42.95" customHeight="1" thickBot="1" x14ac:dyDescent="0.3">
      <c r="A39" s="10"/>
      <c r="B39" s="11"/>
      <c r="C39" s="11"/>
      <c r="D39" s="11"/>
      <c r="E39" s="11"/>
      <c r="F39" s="11"/>
      <c r="G39" s="11"/>
      <c r="H39" s="10"/>
      <c r="I39" s="224"/>
      <c r="J39" s="224"/>
      <c r="K39" s="224"/>
      <c r="L39" s="224"/>
      <c r="M39" s="224"/>
      <c r="N39" s="224"/>
      <c r="O39" s="12"/>
    </row>
    <row r="40" spans="1:16" ht="15.75" thickBot="1" x14ac:dyDescent="0.3"/>
    <row r="41" spans="1:16" s="19" customFormat="1" ht="31.5" customHeight="1" thickBot="1" x14ac:dyDescent="0.3">
      <c r="A41" s="182" t="s">
        <v>3</v>
      </c>
      <c r="B41" s="183"/>
      <c r="C41" s="183"/>
      <c r="D41" s="183"/>
      <c r="E41" s="183"/>
      <c r="F41" s="183"/>
      <c r="G41" s="183"/>
      <c r="H41" s="183"/>
      <c r="I41" s="183"/>
      <c r="J41" s="183"/>
      <c r="K41" s="183"/>
      <c r="L41" s="183"/>
      <c r="M41" s="183"/>
      <c r="N41" s="183"/>
      <c r="O41" s="184"/>
      <c r="P41" s="76"/>
    </row>
    <row r="42" spans="1:16" ht="8.25" customHeight="1" thickBot="1" x14ac:dyDescent="0.3"/>
    <row r="43" spans="1:16" s="19" customFormat="1" ht="31.5" customHeight="1" thickBot="1" x14ac:dyDescent="0.3">
      <c r="A43" s="242" t="s">
        <v>4</v>
      </c>
      <c r="B43" s="243"/>
      <c r="C43" s="243"/>
      <c r="D43" s="243"/>
      <c r="E43" s="243"/>
      <c r="F43" s="243"/>
      <c r="G43" s="243"/>
      <c r="H43" s="243"/>
      <c r="I43" s="243"/>
      <c r="J43" s="243"/>
      <c r="K43" s="243"/>
      <c r="L43" s="243"/>
      <c r="M43" s="243"/>
      <c r="N43" s="243"/>
      <c r="O43" s="244"/>
      <c r="P43" s="76"/>
    </row>
    <row r="44" spans="1:16" ht="15" customHeight="1" x14ac:dyDescent="0.25">
      <c r="A44" s="245" t="s">
        <v>2655</v>
      </c>
      <c r="B44" s="246"/>
      <c r="C44" s="246"/>
      <c r="D44" s="246"/>
      <c r="E44" s="246"/>
      <c r="F44" s="246"/>
      <c r="G44" s="246"/>
      <c r="H44" s="246"/>
      <c r="I44" s="246"/>
      <c r="J44" s="246"/>
      <c r="K44" s="246"/>
      <c r="L44" s="246"/>
      <c r="M44" s="246"/>
      <c r="N44" s="246"/>
      <c r="O44" s="247"/>
    </row>
    <row r="45" spans="1:16" x14ac:dyDescent="0.25">
      <c r="A45" s="248"/>
      <c r="B45" s="249"/>
      <c r="C45" s="249"/>
      <c r="D45" s="249"/>
      <c r="E45" s="249"/>
      <c r="F45" s="249"/>
      <c r="G45" s="249"/>
      <c r="H45" s="249"/>
      <c r="I45" s="249"/>
      <c r="J45" s="249"/>
      <c r="K45" s="249"/>
      <c r="L45" s="249"/>
      <c r="M45" s="249"/>
      <c r="N45" s="249"/>
      <c r="O45" s="25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1" t="s">
        <v>2665</v>
      </c>
      <c r="C48" s="112" t="s">
        <v>31</v>
      </c>
      <c r="D48" s="120" t="s">
        <v>2676</v>
      </c>
      <c r="E48" s="143">
        <v>42401</v>
      </c>
      <c r="F48" s="143">
        <v>42674</v>
      </c>
      <c r="G48" s="158">
        <f>IF(AND(E48&lt;&gt;"",F48&lt;&gt;""),((F48-E48)/30),"")</f>
        <v>9.1</v>
      </c>
      <c r="H48" s="114" t="s">
        <v>2677</v>
      </c>
      <c r="I48" s="113" t="s">
        <v>421</v>
      </c>
      <c r="J48" s="113" t="s">
        <v>428</v>
      </c>
      <c r="K48" s="116">
        <v>734461190</v>
      </c>
      <c r="L48" s="115" t="s">
        <v>1148</v>
      </c>
      <c r="M48" s="117">
        <v>1</v>
      </c>
      <c r="N48" s="115" t="s">
        <v>27</v>
      </c>
      <c r="O48" s="115" t="s">
        <v>26</v>
      </c>
      <c r="P48" s="78"/>
    </row>
    <row r="49" spans="1:16" s="6" customFormat="1" ht="24.75" customHeight="1" x14ac:dyDescent="0.25">
      <c r="A49" s="141">
        <v>2</v>
      </c>
      <c r="B49" s="121" t="s">
        <v>2665</v>
      </c>
      <c r="C49" s="123" t="s">
        <v>31</v>
      </c>
      <c r="D49" s="110" t="s">
        <v>2678</v>
      </c>
      <c r="E49" s="143">
        <v>42675</v>
      </c>
      <c r="F49" s="143">
        <v>43312</v>
      </c>
      <c r="G49" s="158">
        <f t="shared" ref="G49:G50" si="2">IF(AND(E49&lt;&gt;"",F49&lt;&gt;""),((F49-E49)/30),"")</f>
        <v>21.233333333333334</v>
      </c>
      <c r="H49" s="121" t="s">
        <v>2677</v>
      </c>
      <c r="I49" s="113" t="s">
        <v>421</v>
      </c>
      <c r="J49" s="113" t="s">
        <v>428</v>
      </c>
      <c r="K49" s="116">
        <v>1672674918</v>
      </c>
      <c r="L49" s="115" t="s">
        <v>1148</v>
      </c>
      <c r="M49" s="117">
        <v>1</v>
      </c>
      <c r="N49" s="115" t="s">
        <v>27</v>
      </c>
      <c r="O49" s="115" t="s">
        <v>26</v>
      </c>
      <c r="P49" s="78"/>
    </row>
    <row r="50" spans="1:16" s="6" customFormat="1" ht="24.75" customHeight="1" x14ac:dyDescent="0.25">
      <c r="A50" s="141">
        <v>3</v>
      </c>
      <c r="B50" s="121" t="s">
        <v>2665</v>
      </c>
      <c r="C50" s="123" t="s">
        <v>31</v>
      </c>
      <c r="D50" s="110" t="s">
        <v>2679</v>
      </c>
      <c r="E50" s="143">
        <v>43313</v>
      </c>
      <c r="F50" s="143">
        <v>43449</v>
      </c>
      <c r="G50" s="158">
        <f t="shared" si="2"/>
        <v>4.5333333333333332</v>
      </c>
      <c r="H50" s="121" t="s">
        <v>2677</v>
      </c>
      <c r="I50" s="113" t="s">
        <v>421</v>
      </c>
      <c r="J50" s="113" t="s">
        <v>428</v>
      </c>
      <c r="K50" s="116">
        <v>413345344</v>
      </c>
      <c r="L50" s="115" t="s">
        <v>1148</v>
      </c>
      <c r="M50" s="117">
        <v>1</v>
      </c>
      <c r="N50" s="115" t="s">
        <v>27</v>
      </c>
      <c r="O50" s="115" t="s">
        <v>26</v>
      </c>
      <c r="P50" s="78"/>
    </row>
    <row r="51" spans="1:16" s="6" customFormat="1" ht="24.75" customHeight="1" outlineLevel="1" x14ac:dyDescent="0.25">
      <c r="A51" s="141">
        <v>4</v>
      </c>
      <c r="B51" s="121" t="s">
        <v>2665</v>
      </c>
      <c r="C51" s="123" t="s">
        <v>31</v>
      </c>
      <c r="D51" s="110" t="s">
        <v>2680</v>
      </c>
      <c r="E51" s="143">
        <v>43450</v>
      </c>
      <c r="F51" s="143">
        <v>43921</v>
      </c>
      <c r="G51" s="158">
        <f t="shared" ref="G51:G107" si="3">IF(AND(E51&lt;&gt;"",F51&lt;&gt;""),((F51-E51)/30),"")</f>
        <v>15.7</v>
      </c>
      <c r="H51" s="121" t="s">
        <v>2677</v>
      </c>
      <c r="I51" s="120" t="s">
        <v>421</v>
      </c>
      <c r="J51" s="113" t="s">
        <v>428</v>
      </c>
      <c r="K51" s="116">
        <v>1352636259</v>
      </c>
      <c r="L51" s="115" t="s">
        <v>1148</v>
      </c>
      <c r="M51" s="117">
        <v>1</v>
      </c>
      <c r="N51" s="115" t="s">
        <v>27</v>
      </c>
      <c r="O51" s="115" t="s">
        <v>26</v>
      </c>
      <c r="P51" s="78"/>
    </row>
    <row r="52" spans="1:16" s="7" customFormat="1" ht="24.75" customHeight="1" outlineLevel="1" x14ac:dyDescent="0.25">
      <c r="A52" s="142">
        <v>5</v>
      </c>
      <c r="B52" s="121" t="s">
        <v>2665</v>
      </c>
      <c r="C52" s="112" t="s">
        <v>31</v>
      </c>
      <c r="D52" s="110" t="s">
        <v>2681</v>
      </c>
      <c r="E52" s="143">
        <v>42394</v>
      </c>
      <c r="F52" s="143">
        <v>42582</v>
      </c>
      <c r="G52" s="158">
        <f t="shared" si="3"/>
        <v>6.2666666666666666</v>
      </c>
      <c r="H52" s="119" t="s">
        <v>2682</v>
      </c>
      <c r="I52" s="113" t="s">
        <v>421</v>
      </c>
      <c r="J52" s="113" t="s">
        <v>423</v>
      </c>
      <c r="K52" s="116">
        <v>39261229</v>
      </c>
      <c r="L52" s="115" t="s">
        <v>1148</v>
      </c>
      <c r="M52" s="117">
        <v>1</v>
      </c>
      <c r="N52" s="115" t="s">
        <v>27</v>
      </c>
      <c r="O52" s="115" t="s">
        <v>26</v>
      </c>
      <c r="P52" s="79"/>
    </row>
    <row r="53" spans="1:16" s="7" customFormat="1" ht="24.75" customHeight="1" outlineLevel="1" x14ac:dyDescent="0.25">
      <c r="A53" s="142">
        <v>6</v>
      </c>
      <c r="B53" s="121" t="s">
        <v>2665</v>
      </c>
      <c r="C53" s="112" t="s">
        <v>31</v>
      </c>
      <c r="D53" s="110" t="s">
        <v>2683</v>
      </c>
      <c r="E53" s="143">
        <v>42399</v>
      </c>
      <c r="F53" s="143">
        <v>42674</v>
      </c>
      <c r="G53" s="158">
        <f t="shared" si="3"/>
        <v>9.1666666666666661</v>
      </c>
      <c r="H53" s="119" t="s">
        <v>2684</v>
      </c>
      <c r="I53" s="113" t="s">
        <v>421</v>
      </c>
      <c r="J53" s="113" t="s">
        <v>232</v>
      </c>
      <c r="K53" s="116">
        <v>2144044897</v>
      </c>
      <c r="L53" s="115" t="s">
        <v>1148</v>
      </c>
      <c r="M53" s="117">
        <v>1</v>
      </c>
      <c r="N53" s="115" t="s">
        <v>27</v>
      </c>
      <c r="O53" s="115" t="s">
        <v>26</v>
      </c>
      <c r="P53" s="79"/>
    </row>
    <row r="54" spans="1:16" s="7" customFormat="1" ht="24.75" customHeight="1" outlineLevel="1" x14ac:dyDescent="0.25">
      <c r="A54" s="142">
        <v>7</v>
      </c>
      <c r="B54" s="121" t="s">
        <v>2665</v>
      </c>
      <c r="C54" s="112" t="s">
        <v>31</v>
      </c>
      <c r="D54" s="110" t="s">
        <v>2685</v>
      </c>
      <c r="E54" s="143">
        <v>42399</v>
      </c>
      <c r="F54" s="143">
        <v>42674</v>
      </c>
      <c r="G54" s="158">
        <f t="shared" si="3"/>
        <v>9.1666666666666661</v>
      </c>
      <c r="H54" s="119" t="s">
        <v>2684</v>
      </c>
      <c r="I54" s="113" t="s">
        <v>421</v>
      </c>
      <c r="J54" s="113" t="s">
        <v>446</v>
      </c>
      <c r="K54" s="118">
        <v>850988100</v>
      </c>
      <c r="L54" s="115" t="s">
        <v>1148</v>
      </c>
      <c r="M54" s="117">
        <v>1</v>
      </c>
      <c r="N54" s="115" t="s">
        <v>27</v>
      </c>
      <c r="O54" s="115" t="s">
        <v>26</v>
      </c>
      <c r="P54" s="79"/>
    </row>
    <row r="55" spans="1:16" s="7" customFormat="1" ht="24.75" customHeight="1" outlineLevel="1" x14ac:dyDescent="0.25">
      <c r="A55" s="142">
        <v>8</v>
      </c>
      <c r="B55" s="121" t="s">
        <v>2665</v>
      </c>
      <c r="C55" s="112" t="s">
        <v>31</v>
      </c>
      <c r="D55" s="110" t="s">
        <v>2686</v>
      </c>
      <c r="E55" s="143">
        <v>43313</v>
      </c>
      <c r="F55" s="143">
        <v>43449</v>
      </c>
      <c r="G55" s="158">
        <f t="shared" si="3"/>
        <v>4.5333333333333332</v>
      </c>
      <c r="H55" s="114" t="s">
        <v>2687</v>
      </c>
      <c r="I55" s="113" t="s">
        <v>421</v>
      </c>
      <c r="J55" s="113" t="s">
        <v>440</v>
      </c>
      <c r="K55" s="118">
        <v>203081337</v>
      </c>
      <c r="L55" s="115" t="s">
        <v>1148</v>
      </c>
      <c r="M55" s="117">
        <v>1</v>
      </c>
      <c r="N55" s="115" t="s">
        <v>27</v>
      </c>
      <c r="O55" s="115" t="s">
        <v>26</v>
      </c>
      <c r="P55" s="79"/>
    </row>
    <row r="56" spans="1:16" s="7" customFormat="1" ht="24.75" customHeight="1" outlineLevel="1" x14ac:dyDescent="0.25">
      <c r="A56" s="142">
        <v>9</v>
      </c>
      <c r="B56" s="121" t="s">
        <v>2665</v>
      </c>
      <c r="C56" s="112" t="s">
        <v>31</v>
      </c>
      <c r="D56" s="110" t="s">
        <v>2688</v>
      </c>
      <c r="E56" s="143">
        <v>43450</v>
      </c>
      <c r="F56" s="143">
        <v>43799</v>
      </c>
      <c r="G56" s="158">
        <f t="shared" si="3"/>
        <v>11.633333333333333</v>
      </c>
      <c r="H56" s="121" t="s">
        <v>2687</v>
      </c>
      <c r="I56" s="113" t="s">
        <v>421</v>
      </c>
      <c r="J56" s="113" t="s">
        <v>440</v>
      </c>
      <c r="K56" s="118">
        <v>452201659</v>
      </c>
      <c r="L56" s="115" t="s">
        <v>1148</v>
      </c>
      <c r="M56" s="117">
        <v>1</v>
      </c>
      <c r="N56" s="115" t="s">
        <v>27</v>
      </c>
      <c r="O56" s="115" t="s">
        <v>26</v>
      </c>
      <c r="P56" s="79"/>
    </row>
    <row r="57" spans="1:16" s="7" customFormat="1" ht="24.75" customHeight="1" outlineLevel="1" x14ac:dyDescent="0.25">
      <c r="A57" s="142">
        <v>10</v>
      </c>
      <c r="B57" s="121" t="s">
        <v>2665</v>
      </c>
      <c r="C57" s="65" t="s">
        <v>31</v>
      </c>
      <c r="D57" s="63" t="s">
        <v>2689</v>
      </c>
      <c r="E57" s="143">
        <v>42948</v>
      </c>
      <c r="F57" s="143">
        <v>43115</v>
      </c>
      <c r="G57" s="158">
        <f t="shared" si="3"/>
        <v>5.5666666666666664</v>
      </c>
      <c r="H57" s="121" t="s">
        <v>2677</v>
      </c>
      <c r="I57" s="63" t="s">
        <v>421</v>
      </c>
      <c r="J57" s="63" t="s">
        <v>245</v>
      </c>
      <c r="K57" s="66">
        <v>45926107</v>
      </c>
      <c r="L57" s="65" t="s">
        <v>1148</v>
      </c>
      <c r="M57" s="117">
        <v>1</v>
      </c>
      <c r="N57" s="65" t="s">
        <v>27</v>
      </c>
      <c r="O57" s="65" t="s">
        <v>26</v>
      </c>
      <c r="P57" s="79"/>
    </row>
    <row r="58" spans="1:16" s="7" customFormat="1" ht="24.75" customHeight="1" outlineLevel="1" x14ac:dyDescent="0.25">
      <c r="A58" s="142">
        <v>11</v>
      </c>
      <c r="B58" s="121" t="s">
        <v>2665</v>
      </c>
      <c r="C58" s="65" t="s">
        <v>31</v>
      </c>
      <c r="D58" s="63" t="s">
        <v>2690</v>
      </c>
      <c r="E58" s="143">
        <v>43116</v>
      </c>
      <c r="F58" s="143">
        <v>43343</v>
      </c>
      <c r="G58" s="158">
        <f t="shared" si="3"/>
        <v>7.5666666666666664</v>
      </c>
      <c r="H58" s="121" t="s">
        <v>2677</v>
      </c>
      <c r="I58" s="63" t="s">
        <v>421</v>
      </c>
      <c r="J58" s="63" t="s">
        <v>245</v>
      </c>
      <c r="K58" s="66">
        <v>67285733</v>
      </c>
      <c r="L58" s="65" t="s">
        <v>1148</v>
      </c>
      <c r="M58" s="117">
        <v>1</v>
      </c>
      <c r="N58" s="65" t="s">
        <v>27</v>
      </c>
      <c r="O58" s="65" t="s">
        <v>26</v>
      </c>
      <c r="P58" s="79"/>
    </row>
    <row r="59" spans="1:16" s="7" customFormat="1" ht="24.75" customHeight="1" outlineLevel="1" x14ac:dyDescent="0.25">
      <c r="A59" s="142">
        <v>12</v>
      </c>
      <c r="B59" s="121" t="s">
        <v>2665</v>
      </c>
      <c r="C59" s="65" t="s">
        <v>31</v>
      </c>
      <c r="D59" s="63" t="s">
        <v>2691</v>
      </c>
      <c r="E59" s="143">
        <v>43450</v>
      </c>
      <c r="F59" s="143">
        <v>43921</v>
      </c>
      <c r="G59" s="158">
        <f t="shared" si="3"/>
        <v>15.7</v>
      </c>
      <c r="H59" s="121" t="s">
        <v>2677</v>
      </c>
      <c r="I59" s="63" t="s">
        <v>421</v>
      </c>
      <c r="J59" s="63" t="s">
        <v>245</v>
      </c>
      <c r="K59" s="66">
        <v>152343952</v>
      </c>
      <c r="L59" s="65" t="s">
        <v>1148</v>
      </c>
      <c r="M59" s="117">
        <v>1</v>
      </c>
      <c r="N59" s="65" t="s">
        <v>27</v>
      </c>
      <c r="O59" s="65" t="s">
        <v>26</v>
      </c>
      <c r="P59" s="79"/>
    </row>
    <row r="60" spans="1:16" s="7" customFormat="1" ht="24.75" customHeight="1" outlineLevel="1" x14ac:dyDescent="0.25">
      <c r="A60" s="142">
        <v>13</v>
      </c>
      <c r="B60" s="121" t="s">
        <v>2665</v>
      </c>
      <c r="C60" s="65" t="s">
        <v>31</v>
      </c>
      <c r="D60" s="63" t="s">
        <v>2692</v>
      </c>
      <c r="E60" s="143">
        <v>43405</v>
      </c>
      <c r="F60" s="143">
        <v>43434</v>
      </c>
      <c r="G60" s="158">
        <f t="shared" si="3"/>
        <v>0.96666666666666667</v>
      </c>
      <c r="H60" s="119" t="s">
        <v>2694</v>
      </c>
      <c r="I60" s="63" t="s">
        <v>421</v>
      </c>
      <c r="J60" s="63" t="s">
        <v>245</v>
      </c>
      <c r="K60" s="66">
        <v>66768894</v>
      </c>
      <c r="L60" s="65" t="s">
        <v>1148</v>
      </c>
      <c r="M60" s="117">
        <v>1</v>
      </c>
      <c r="N60" s="65" t="s">
        <v>27</v>
      </c>
      <c r="O60" s="123" t="s">
        <v>26</v>
      </c>
      <c r="P60" s="79"/>
    </row>
    <row r="61" spans="1:16" s="7" customFormat="1" ht="24.75" customHeight="1" outlineLevel="1" x14ac:dyDescent="0.25">
      <c r="A61" s="142">
        <v>14</v>
      </c>
      <c r="B61" s="121" t="s">
        <v>2665</v>
      </c>
      <c r="C61" s="65" t="s">
        <v>31</v>
      </c>
      <c r="D61" s="63" t="s">
        <v>2693</v>
      </c>
      <c r="E61" s="143">
        <v>43085</v>
      </c>
      <c r="F61" s="143">
        <v>43404</v>
      </c>
      <c r="G61" s="158">
        <f t="shared" si="3"/>
        <v>10.633333333333333</v>
      </c>
      <c r="H61" s="119" t="s">
        <v>2694</v>
      </c>
      <c r="I61" s="63" t="s">
        <v>421</v>
      </c>
      <c r="J61" s="63" t="s">
        <v>245</v>
      </c>
      <c r="K61" s="66">
        <v>622925577</v>
      </c>
      <c r="L61" s="65" t="s">
        <v>1148</v>
      </c>
      <c r="M61" s="117">
        <v>1</v>
      </c>
      <c r="N61" s="65" t="s">
        <v>27</v>
      </c>
      <c r="O61" s="123" t="s">
        <v>26</v>
      </c>
      <c r="P61" s="79"/>
    </row>
    <row r="62" spans="1:16" s="7" customFormat="1" ht="24.75" customHeight="1" outlineLevel="1" x14ac:dyDescent="0.25">
      <c r="A62" s="142">
        <v>15</v>
      </c>
      <c r="B62" s="121" t="s">
        <v>2665</v>
      </c>
      <c r="C62" s="65" t="s">
        <v>31</v>
      </c>
      <c r="D62" s="63" t="s">
        <v>2695</v>
      </c>
      <c r="E62" s="143">
        <v>43085</v>
      </c>
      <c r="F62" s="143">
        <v>43404</v>
      </c>
      <c r="G62" s="158">
        <f t="shared" si="3"/>
        <v>10.633333333333333</v>
      </c>
      <c r="H62" s="119" t="s">
        <v>2694</v>
      </c>
      <c r="I62" s="63" t="s">
        <v>421</v>
      </c>
      <c r="J62" s="63" t="s">
        <v>232</v>
      </c>
      <c r="K62" s="66">
        <v>620849159</v>
      </c>
      <c r="L62" s="65" t="s">
        <v>1148</v>
      </c>
      <c r="M62" s="117">
        <v>1</v>
      </c>
      <c r="N62" s="65" t="s">
        <v>27</v>
      </c>
      <c r="O62" s="123" t="s">
        <v>26</v>
      </c>
      <c r="P62" s="79"/>
    </row>
    <row r="63" spans="1:16" s="7" customFormat="1" ht="24.75" customHeight="1" outlineLevel="1" x14ac:dyDescent="0.25">
      <c r="A63" s="142">
        <v>16</v>
      </c>
      <c r="B63" s="121" t="s">
        <v>2665</v>
      </c>
      <c r="C63" s="65" t="s">
        <v>31</v>
      </c>
      <c r="D63" s="63" t="s">
        <v>2696</v>
      </c>
      <c r="E63" s="143">
        <v>43313</v>
      </c>
      <c r="F63" s="143">
        <v>43449</v>
      </c>
      <c r="G63" s="158">
        <f t="shared" si="3"/>
        <v>4.5333333333333332</v>
      </c>
      <c r="H63" s="121" t="s">
        <v>2677</v>
      </c>
      <c r="I63" s="63" t="s">
        <v>421</v>
      </c>
      <c r="J63" s="63" t="s">
        <v>245</v>
      </c>
      <c r="K63" s="66">
        <v>47250378</v>
      </c>
      <c r="L63" s="65" t="s">
        <v>1148</v>
      </c>
      <c r="M63" s="117">
        <v>1</v>
      </c>
      <c r="N63" s="65" t="s">
        <v>27</v>
      </c>
      <c r="O63" s="123" t="s">
        <v>26</v>
      </c>
      <c r="P63" s="79"/>
    </row>
    <row r="64" spans="1:16" s="7" customFormat="1" ht="24.75" customHeight="1" outlineLevel="1" x14ac:dyDescent="0.25">
      <c r="A64" s="142">
        <v>17</v>
      </c>
      <c r="B64" s="121" t="s">
        <v>2665</v>
      </c>
      <c r="C64" s="65" t="s">
        <v>31</v>
      </c>
      <c r="D64" s="63" t="s">
        <v>2697</v>
      </c>
      <c r="E64" s="143">
        <v>43117</v>
      </c>
      <c r="F64" s="143">
        <v>43312</v>
      </c>
      <c r="G64" s="158">
        <f t="shared" si="3"/>
        <v>6.5</v>
      </c>
      <c r="H64" s="121" t="s">
        <v>2677</v>
      </c>
      <c r="I64" s="63" t="s">
        <v>421</v>
      </c>
      <c r="J64" s="63" t="s">
        <v>440</v>
      </c>
      <c r="K64" s="66">
        <v>269142932</v>
      </c>
      <c r="L64" s="65" t="s">
        <v>1148</v>
      </c>
      <c r="M64" s="117">
        <v>1</v>
      </c>
      <c r="N64" s="65" t="s">
        <v>27</v>
      </c>
      <c r="O64" s="123" t="s">
        <v>26</v>
      </c>
      <c r="P64" s="79"/>
    </row>
    <row r="65" spans="1:16" s="7" customFormat="1" ht="24.75" customHeight="1" outlineLevel="1" x14ac:dyDescent="0.25">
      <c r="A65" s="142">
        <v>18</v>
      </c>
      <c r="B65" s="121" t="s">
        <v>2665</v>
      </c>
      <c r="C65" s="65" t="s">
        <v>31</v>
      </c>
      <c r="D65" s="63" t="s">
        <v>2710</v>
      </c>
      <c r="E65" s="143">
        <v>43484</v>
      </c>
      <c r="F65" s="143">
        <v>43819</v>
      </c>
      <c r="G65" s="158">
        <f t="shared" si="3"/>
        <v>11.166666666666666</v>
      </c>
      <c r="H65" s="119" t="s">
        <v>2694</v>
      </c>
      <c r="I65" s="63" t="s">
        <v>421</v>
      </c>
      <c r="J65" s="63" t="s">
        <v>245</v>
      </c>
      <c r="K65" s="66">
        <v>742673016</v>
      </c>
      <c r="L65" s="65" t="s">
        <v>1148</v>
      </c>
      <c r="M65" s="117">
        <v>1</v>
      </c>
      <c r="N65" s="65" t="s">
        <v>27</v>
      </c>
      <c r="O65" s="65" t="s">
        <v>1148</v>
      </c>
      <c r="P65" s="79"/>
    </row>
    <row r="66" spans="1:16" s="7" customFormat="1" ht="24.75" customHeight="1" outlineLevel="1" x14ac:dyDescent="0.25">
      <c r="A66" s="142">
        <v>19</v>
      </c>
      <c r="B66" s="121" t="s">
        <v>2665</v>
      </c>
      <c r="C66" s="65" t="s">
        <v>31</v>
      </c>
      <c r="D66" s="63" t="s">
        <v>2711</v>
      </c>
      <c r="E66" s="143">
        <v>43484</v>
      </c>
      <c r="F66" s="143">
        <v>43819</v>
      </c>
      <c r="G66" s="158">
        <f t="shared" si="3"/>
        <v>11.166666666666666</v>
      </c>
      <c r="H66" s="119" t="s">
        <v>2694</v>
      </c>
      <c r="I66" s="63" t="s">
        <v>421</v>
      </c>
      <c r="J66" s="63" t="s">
        <v>232</v>
      </c>
      <c r="K66" s="66">
        <v>740197439</v>
      </c>
      <c r="L66" s="65" t="s">
        <v>1148</v>
      </c>
      <c r="M66" s="117">
        <v>1</v>
      </c>
      <c r="N66" s="65" t="s">
        <v>27</v>
      </c>
      <c r="O66" s="65" t="s">
        <v>1148</v>
      </c>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7"/>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7"/>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7"/>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7"/>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7"/>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7"/>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7"/>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7"/>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7"/>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7"/>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7"/>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7"/>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7"/>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7"/>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7"/>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2" t="s">
        <v>2633</v>
      </c>
      <c r="B109" s="243"/>
      <c r="C109" s="243"/>
      <c r="D109" s="243"/>
      <c r="E109" s="243"/>
      <c r="F109" s="243"/>
      <c r="G109" s="243"/>
      <c r="H109" s="243"/>
      <c r="I109" s="243"/>
      <c r="J109" s="243"/>
      <c r="K109" s="243"/>
      <c r="L109" s="243"/>
      <c r="M109" s="243"/>
      <c r="N109" s="243"/>
      <c r="O109" s="244"/>
      <c r="P109" s="76"/>
    </row>
    <row r="110" spans="1:16" ht="15" customHeight="1" x14ac:dyDescent="0.25">
      <c r="A110" s="245" t="s">
        <v>2656</v>
      </c>
      <c r="B110" s="246"/>
      <c r="C110" s="246"/>
      <c r="D110" s="246"/>
      <c r="E110" s="246"/>
      <c r="F110" s="246"/>
      <c r="G110" s="246"/>
      <c r="H110" s="246"/>
      <c r="I110" s="246"/>
      <c r="J110" s="246"/>
      <c r="K110" s="246"/>
      <c r="L110" s="246"/>
      <c r="M110" s="246"/>
      <c r="N110" s="246"/>
      <c r="O110" s="247"/>
    </row>
    <row r="111" spans="1:16" ht="15.75" thickBot="1" x14ac:dyDescent="0.3">
      <c r="A111" s="248"/>
      <c r="B111" s="249"/>
      <c r="C111" s="249"/>
      <c r="D111" s="249"/>
      <c r="E111" s="249"/>
      <c r="F111" s="249"/>
      <c r="G111" s="249"/>
      <c r="H111" s="249"/>
      <c r="I111" s="249"/>
      <c r="J111" s="249"/>
      <c r="K111" s="249"/>
      <c r="L111" s="249"/>
      <c r="M111" s="249"/>
      <c r="N111" s="249"/>
      <c r="O111" s="250"/>
    </row>
    <row r="112" spans="1:16" s="1" customFormat="1" ht="26.25" customHeight="1" thickBot="1" x14ac:dyDescent="0.3">
      <c r="I112" s="230" t="s">
        <v>9</v>
      </c>
      <c r="J112" s="231"/>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20" t="s">
        <v>2698</v>
      </c>
      <c r="E114" s="175">
        <v>43886</v>
      </c>
      <c r="F114" s="175">
        <v>44196</v>
      </c>
      <c r="G114" s="158">
        <f>IF(AND(E114&lt;&gt;"",F114&lt;&gt;""),((F114-E114)/30),"")</f>
        <v>10.333333333333334</v>
      </c>
      <c r="H114" s="121" t="s">
        <v>2700</v>
      </c>
      <c r="I114" s="120" t="s">
        <v>421</v>
      </c>
      <c r="J114" s="120" t="s">
        <v>232</v>
      </c>
      <c r="K114" s="68">
        <v>683387690</v>
      </c>
      <c r="L114" s="100">
        <f>+IF(AND(K114&gt;0,O114="Ejecución"),(K114/877802)*Tabla28[[#This Row],[% participación]],IF(AND(K114&gt;0,O114&lt;&gt;"Ejecución"),"-",""))</f>
        <v>778.52145472441396</v>
      </c>
      <c r="M114" s="123" t="s">
        <v>1148</v>
      </c>
      <c r="N114" s="171">
        <v>1</v>
      </c>
      <c r="O114" s="160" t="s">
        <v>1150</v>
      </c>
      <c r="P114" s="78"/>
    </row>
    <row r="115" spans="1:16" s="6" customFormat="1" ht="24.75" customHeight="1" x14ac:dyDescent="0.25">
      <c r="A115" s="141">
        <v>2</v>
      </c>
      <c r="B115" s="159" t="s">
        <v>2665</v>
      </c>
      <c r="C115" s="161" t="s">
        <v>31</v>
      </c>
      <c r="D115" s="120" t="s">
        <v>2699</v>
      </c>
      <c r="E115" s="175">
        <v>43886</v>
      </c>
      <c r="F115" s="175">
        <v>44196</v>
      </c>
      <c r="G115" s="158">
        <f t="shared" ref="G115:G116" si="4">IF(AND(E115&lt;&gt;"",F115&lt;&gt;""),((F115-E115)/30),"")</f>
        <v>10.333333333333334</v>
      </c>
      <c r="H115" s="121" t="s">
        <v>2700</v>
      </c>
      <c r="I115" s="63" t="s">
        <v>421</v>
      </c>
      <c r="J115" s="63" t="s">
        <v>245</v>
      </c>
      <c r="K115" s="68">
        <v>670115957</v>
      </c>
      <c r="L115" s="100">
        <f>+IF(AND(K115&gt;0,O115="Ejecución"),(K115/877802)*Tabla28[[#This Row],[% participación]],IF(AND(K115&gt;0,O115&lt;&gt;"Ejecución"),"-",""))</f>
        <v>763.40217611716537</v>
      </c>
      <c r="M115" s="65" t="s">
        <v>1148</v>
      </c>
      <c r="N115" s="171">
        <v>1</v>
      </c>
      <c r="O115" s="160" t="s">
        <v>1150</v>
      </c>
      <c r="P115" s="78"/>
    </row>
    <row r="116" spans="1:16" s="6" customFormat="1" ht="24.75" customHeight="1" x14ac:dyDescent="0.25">
      <c r="A116" s="141">
        <v>3</v>
      </c>
      <c r="B116" s="159" t="s">
        <v>2665</v>
      </c>
      <c r="C116" s="161" t="s">
        <v>31</v>
      </c>
      <c r="D116" s="120" t="s">
        <v>2702</v>
      </c>
      <c r="E116" s="175">
        <v>44167</v>
      </c>
      <c r="F116" s="175">
        <v>44773</v>
      </c>
      <c r="G116" s="158">
        <f t="shared" si="4"/>
        <v>20.2</v>
      </c>
      <c r="H116" s="121" t="s">
        <v>2701</v>
      </c>
      <c r="I116" s="63" t="s">
        <v>421</v>
      </c>
      <c r="J116" s="63" t="s">
        <v>245</v>
      </c>
      <c r="K116" s="68">
        <v>245038390</v>
      </c>
      <c r="L116" s="100">
        <f>+IF(AND(K116&gt;0,O116="Ejecución"),(K116/877802)*Tabla28[[#This Row],[% participación]],IF(AND(K116&gt;0,O116&lt;&gt;"Ejecución"),"-",""))</f>
        <v>279.14995636829264</v>
      </c>
      <c r="M116" s="65" t="s">
        <v>1148</v>
      </c>
      <c r="N116" s="171">
        <v>1</v>
      </c>
      <c r="O116" s="160" t="s">
        <v>1150</v>
      </c>
      <c r="P116" s="78"/>
    </row>
    <row r="117" spans="1:16" s="6" customFormat="1" ht="24.75" customHeight="1" outlineLevel="1" x14ac:dyDescent="0.25">
      <c r="A117" s="141">
        <v>4</v>
      </c>
      <c r="B117" s="159" t="s">
        <v>2665</v>
      </c>
      <c r="C117" s="161" t="s">
        <v>31</v>
      </c>
      <c r="D117" s="63" t="s">
        <v>2703</v>
      </c>
      <c r="E117" s="143">
        <v>43862</v>
      </c>
      <c r="F117" s="175">
        <v>44773</v>
      </c>
      <c r="G117" s="158">
        <f t="shared" ref="G117:G159" si="5">IF(AND(E117&lt;&gt;"",F117&lt;&gt;""),((F117-E117)/30),"")</f>
        <v>30.366666666666667</v>
      </c>
      <c r="H117" s="121" t="s">
        <v>2701</v>
      </c>
      <c r="I117" s="63" t="s">
        <v>421</v>
      </c>
      <c r="J117" s="63" t="s">
        <v>428</v>
      </c>
      <c r="K117" s="68">
        <v>2143515509</v>
      </c>
      <c r="L117" s="100">
        <f>+IF(AND(K117&gt;0,O117="Ejecución"),(K117/877802)*Tabla28[[#This Row],[% participación]],IF(AND(K117&gt;0,O117&lt;&gt;"Ejecución"),"-",""))</f>
        <v>2441.9123093818425</v>
      </c>
      <c r="M117" s="65" t="s">
        <v>1148</v>
      </c>
      <c r="N117" s="171">
        <v>1</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2" t="s">
        <v>13</v>
      </c>
      <c r="B162" s="183"/>
      <c r="C162" s="183"/>
      <c r="D162" s="183"/>
      <c r="E162" s="184"/>
      <c r="F162" s="183" t="s">
        <v>15</v>
      </c>
      <c r="G162" s="183"/>
      <c r="H162" s="183"/>
      <c r="I162" s="182" t="s">
        <v>16</v>
      </c>
      <c r="J162" s="183"/>
      <c r="K162" s="183"/>
      <c r="L162" s="183"/>
      <c r="M162" s="183"/>
      <c r="N162" s="183"/>
      <c r="O162" s="184"/>
      <c r="P162" s="76"/>
    </row>
    <row r="163" spans="1:28" ht="51.75" customHeight="1" x14ac:dyDescent="0.25">
      <c r="A163" s="232" t="s">
        <v>2660</v>
      </c>
      <c r="B163" s="233"/>
      <c r="C163" s="233"/>
      <c r="D163" s="233"/>
      <c r="E163" s="234"/>
      <c r="F163" s="235" t="s">
        <v>2661</v>
      </c>
      <c r="G163" s="235"/>
      <c r="H163" s="235"/>
      <c r="I163" s="232" t="s">
        <v>2630</v>
      </c>
      <c r="J163" s="233"/>
      <c r="K163" s="233"/>
      <c r="L163" s="233"/>
      <c r="M163" s="233"/>
      <c r="N163" s="233"/>
      <c r="O163" s="234"/>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2" t="s">
        <v>2614</v>
      </c>
      <c r="C165" s="212"/>
      <c r="D165" s="212"/>
      <c r="E165" s="8"/>
      <c r="F165" s="5"/>
      <c r="G165" s="236" t="s">
        <v>2614</v>
      </c>
      <c r="H165" s="236"/>
      <c r="I165" s="237" t="s">
        <v>1164</v>
      </c>
      <c r="J165" s="238"/>
      <c r="K165" s="238"/>
      <c r="L165" s="238"/>
      <c r="M165" s="238"/>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c r="E167" s="8"/>
      <c r="F167" s="5"/>
      <c r="G167" s="107" t="s">
        <v>26</v>
      </c>
      <c r="I167" s="239" t="s">
        <v>2643</v>
      </c>
      <c r="J167" s="240"/>
      <c r="K167" s="240"/>
      <c r="L167" s="240"/>
      <c r="M167" s="240"/>
      <c r="N167" s="240"/>
      <c r="O167" s="241"/>
      <c r="U167" s="51"/>
    </row>
    <row r="168" spans="1:28" x14ac:dyDescent="0.25">
      <c r="A168" s="9"/>
      <c r="B168" s="225" t="s">
        <v>2658</v>
      </c>
      <c r="C168" s="225"/>
      <c r="D168" s="225"/>
      <c r="E168" s="8"/>
      <c r="F168" s="5"/>
      <c r="H168" s="81" t="s">
        <v>2657</v>
      </c>
      <c r="I168" s="239"/>
      <c r="J168" s="240"/>
      <c r="K168" s="240"/>
      <c r="L168" s="240"/>
      <c r="M168" s="240"/>
      <c r="N168" s="240"/>
      <c r="O168" s="241"/>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2" t="s">
        <v>2668</v>
      </c>
      <c r="B172" s="183"/>
      <c r="C172" s="183"/>
      <c r="D172" s="183"/>
      <c r="E172" s="183"/>
      <c r="F172" s="183"/>
      <c r="G172" s="183"/>
      <c r="H172" s="183"/>
      <c r="I172" s="183"/>
      <c r="J172" s="183"/>
      <c r="K172" s="183"/>
      <c r="L172" s="183"/>
      <c r="M172" s="183"/>
      <c r="N172" s="183"/>
      <c r="O172" s="184"/>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3" t="s">
        <v>2669</v>
      </c>
      <c r="C176" s="213"/>
      <c r="D176" s="213"/>
      <c r="E176" s="213"/>
      <c r="F176" s="213"/>
      <c r="G176" s="213"/>
      <c r="H176" s="20"/>
      <c r="I176" s="220" t="s">
        <v>2675</v>
      </c>
      <c r="J176" s="221"/>
      <c r="K176" s="221"/>
      <c r="L176" s="221"/>
      <c r="M176" s="221"/>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4" t="s">
        <v>17</v>
      </c>
      <c r="C177" s="215"/>
      <c r="D177" s="216"/>
      <c r="E177" s="220" t="s">
        <v>2615</v>
      </c>
      <c r="F177" s="221"/>
      <c r="G177" s="222"/>
      <c r="H177" s="5"/>
      <c r="I177" s="214" t="s">
        <v>17</v>
      </c>
      <c r="J177" s="215"/>
      <c r="K177" s="215"/>
      <c r="L177" s="216"/>
      <c r="M177" s="251" t="s">
        <v>2672</v>
      </c>
      <c r="O177" s="8"/>
      <c r="Q177" s="19"/>
      <c r="R177" s="19"/>
      <c r="S177" s="19"/>
      <c r="T177" s="19"/>
      <c r="U177" s="19"/>
      <c r="V177" s="19"/>
      <c r="W177" s="19"/>
      <c r="X177" s="19"/>
      <c r="Y177" s="19"/>
      <c r="Z177" s="19"/>
      <c r="AA177" s="19"/>
      <c r="AB177" s="19"/>
    </row>
    <row r="178" spans="1:28" ht="23.25" x14ac:dyDescent="0.25">
      <c r="A178" s="9"/>
      <c r="B178" s="217"/>
      <c r="C178" s="218"/>
      <c r="D178" s="219"/>
      <c r="E178" s="165" t="s">
        <v>2616</v>
      </c>
      <c r="F178" s="28" t="s">
        <v>2617</v>
      </c>
      <c r="G178" s="28" t="s">
        <v>2618</v>
      </c>
      <c r="H178" s="5"/>
      <c r="I178" s="217"/>
      <c r="J178" s="218"/>
      <c r="K178" s="218"/>
      <c r="L178" s="219"/>
      <c r="M178" s="252"/>
      <c r="O178" s="8"/>
      <c r="Q178" s="19"/>
      <c r="R178" s="28" t="s">
        <v>2618</v>
      </c>
      <c r="S178" s="19"/>
      <c r="T178" s="19"/>
      <c r="U178" s="179" t="s">
        <v>1165</v>
      </c>
      <c r="V178" s="179"/>
      <c r="W178" s="179"/>
      <c r="X178" s="24">
        <v>0.02</v>
      </c>
      <c r="Y178" s="162"/>
      <c r="Z178" s="163" t="str">
        <f>IF(Y178&gt;0,SUM(E180+Y178),"")</f>
        <v/>
      </c>
      <c r="AA178" s="19"/>
      <c r="AB178" s="19"/>
    </row>
    <row r="179" spans="1:28" ht="23.25" x14ac:dyDescent="0.25">
      <c r="A179" s="9"/>
      <c r="B179" s="223" t="s">
        <v>2669</v>
      </c>
      <c r="C179" s="223"/>
      <c r="D179" s="223"/>
      <c r="E179" s="169">
        <v>0.02</v>
      </c>
      <c r="F179" s="168">
        <v>0.01</v>
      </c>
      <c r="G179" s="163">
        <f>IF(F179&gt;0,SUM(E179+F179),"")</f>
        <v>0.03</v>
      </c>
      <c r="H179" s="5"/>
      <c r="I179" s="223" t="s">
        <v>2671</v>
      </c>
      <c r="J179" s="223"/>
      <c r="K179" s="223"/>
      <c r="L179" s="223"/>
      <c r="M179" s="170">
        <v>0.03</v>
      </c>
      <c r="O179" s="8"/>
      <c r="Q179" s="19"/>
      <c r="R179" s="157">
        <f>IF(M179&gt;0,SUM(L179+M179),"")</f>
        <v>0.03</v>
      </c>
      <c r="T179" s="19"/>
      <c r="U179" s="179" t="s">
        <v>1166</v>
      </c>
      <c r="V179" s="179"/>
      <c r="W179" s="179"/>
      <c r="X179" s="24">
        <v>0.02</v>
      </c>
      <c r="Y179" s="162"/>
      <c r="Z179" s="163" t="str">
        <f>IF(Y179&gt;0,SUM(E181+Y179),"")</f>
        <v/>
      </c>
      <c r="AA179" s="19"/>
      <c r="AB179" s="19"/>
    </row>
    <row r="180" spans="1:28" ht="23.25" hidden="1" x14ac:dyDescent="0.25">
      <c r="A180" s="9"/>
      <c r="B180" s="203"/>
      <c r="C180" s="203"/>
      <c r="D180" s="203"/>
      <c r="E180" s="167"/>
      <c r="H180" s="5"/>
      <c r="I180" s="203"/>
      <c r="J180" s="203"/>
      <c r="K180" s="203"/>
      <c r="L180" s="203"/>
      <c r="M180" s="5"/>
      <c r="O180" s="8"/>
      <c r="Q180" s="19"/>
      <c r="R180" s="157" t="str">
        <f>IF(S180&gt;0,SUM(L180+S180),"")</f>
        <v/>
      </c>
      <c r="S180" s="162"/>
      <c r="T180" s="19"/>
      <c r="U180" s="179" t="s">
        <v>1167</v>
      </c>
      <c r="V180" s="179"/>
      <c r="W180" s="179"/>
      <c r="X180" s="24">
        <v>0.03</v>
      </c>
      <c r="Y180" s="162"/>
      <c r="Z180" s="163" t="str">
        <f>IF(Y180&gt;0,SUM(E182+Y180),"")</f>
        <v/>
      </c>
      <c r="AA180" s="19"/>
      <c r="AB180" s="19"/>
    </row>
    <row r="181" spans="1:28" ht="23.25" hidden="1" x14ac:dyDescent="0.25">
      <c r="A181" s="9"/>
      <c r="B181" s="203"/>
      <c r="C181" s="203"/>
      <c r="D181" s="203"/>
      <c r="E181" s="167"/>
      <c r="H181" s="5"/>
      <c r="I181" s="203"/>
      <c r="J181" s="203"/>
      <c r="K181" s="203"/>
      <c r="L181" s="203"/>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3"/>
      <c r="C182" s="203"/>
      <c r="D182" s="203"/>
      <c r="E182" s="167"/>
      <c r="H182" s="5"/>
      <c r="I182" s="203"/>
      <c r="J182" s="203"/>
      <c r="K182" s="203"/>
      <c r="L182" s="203"/>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3"/>
      <c r="J183" s="203"/>
      <c r="K183" s="203"/>
      <c r="L183" s="203"/>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19480822.41</v>
      </c>
      <c r="F185" s="92"/>
      <c r="G185" s="93"/>
      <c r="H185" s="88"/>
      <c r="I185" s="90" t="s">
        <v>2627</v>
      </c>
      <c r="J185" s="164">
        <f>+SUM(M179:M183)</f>
        <v>0.03</v>
      </c>
      <c r="K185" s="204" t="s">
        <v>2628</v>
      </c>
      <c r="L185" s="204"/>
      <c r="M185" s="94">
        <f>+J185*(SUM(K20:K35))</f>
        <v>19480822.41</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2" t="s">
        <v>18</v>
      </c>
      <c r="B188" s="183"/>
      <c r="C188" s="183"/>
      <c r="D188" s="183"/>
      <c r="E188" s="183"/>
      <c r="F188" s="183"/>
      <c r="G188" s="183"/>
      <c r="H188" s="183"/>
      <c r="I188" s="183"/>
      <c r="J188" s="183"/>
      <c r="K188" s="183"/>
      <c r="L188" s="183"/>
      <c r="M188" s="183"/>
      <c r="N188" s="183"/>
      <c r="O188" s="184"/>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29" t="s">
        <v>2636</v>
      </c>
      <c r="C192" s="229"/>
      <c r="E192" s="5" t="s">
        <v>20</v>
      </c>
      <c r="H192" s="26" t="s">
        <v>24</v>
      </c>
      <c r="J192" s="5" t="s">
        <v>2637</v>
      </c>
      <c r="K192" s="5"/>
      <c r="M192" s="5"/>
      <c r="N192" s="5"/>
      <c r="O192" s="8"/>
      <c r="Q192" s="152"/>
      <c r="R192" s="153"/>
      <c r="S192" s="153"/>
      <c r="T192" s="152"/>
    </row>
    <row r="193" spans="1:18" x14ac:dyDescent="0.25">
      <c r="A193" s="9"/>
      <c r="C193" s="125">
        <v>41963</v>
      </c>
      <c r="D193" s="5"/>
      <c r="E193" s="124">
        <v>4177</v>
      </c>
      <c r="F193" s="5"/>
      <c r="G193" s="5"/>
      <c r="H193" s="145" t="s">
        <v>2704</v>
      </c>
      <c r="J193" s="5"/>
      <c r="K193" s="176">
        <v>41530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2" t="s">
        <v>29</v>
      </c>
      <c r="B197" s="183"/>
      <c r="C197" s="183"/>
      <c r="D197" s="183"/>
      <c r="E197" s="183"/>
      <c r="F197" s="183"/>
      <c r="G197" s="183"/>
      <c r="H197" s="183"/>
      <c r="I197" s="183"/>
      <c r="J197" s="183"/>
      <c r="K197" s="183"/>
      <c r="L197" s="183"/>
      <c r="M197" s="183"/>
      <c r="N197" s="183"/>
      <c r="O197" s="184"/>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6" t="s">
        <v>2659</v>
      </c>
      <c r="C199" s="196"/>
      <c r="D199" s="196"/>
      <c r="E199" s="196"/>
      <c r="F199" s="196"/>
      <c r="G199" s="196"/>
      <c r="H199" s="196"/>
      <c r="I199" s="196"/>
      <c r="J199" s="196"/>
      <c r="K199" s="196"/>
      <c r="L199" s="196"/>
      <c r="M199" s="196"/>
      <c r="N199" s="196"/>
      <c r="O199" s="8"/>
    </row>
    <row r="200" spans="1:18" x14ac:dyDescent="0.25">
      <c r="A200" s="9"/>
      <c r="B200" s="226"/>
      <c r="C200" s="226"/>
      <c r="D200" s="226"/>
      <c r="E200" s="226"/>
      <c r="F200" s="226"/>
      <c r="G200" s="226"/>
      <c r="H200" s="226"/>
      <c r="I200" s="226"/>
      <c r="J200" s="226"/>
      <c r="K200" s="226"/>
      <c r="L200" s="226"/>
      <c r="M200" s="226"/>
      <c r="N200" s="226"/>
      <c r="O200" s="8"/>
    </row>
    <row r="201" spans="1:18" x14ac:dyDescent="0.25">
      <c r="A201" s="9"/>
      <c r="B201" s="227" t="s">
        <v>2648</v>
      </c>
      <c r="C201" s="228"/>
      <c r="D201" s="228"/>
      <c r="E201" s="228"/>
      <c r="F201" s="228"/>
      <c r="G201" s="228"/>
      <c r="H201" s="228"/>
      <c r="I201" s="228"/>
      <c r="J201" s="228"/>
      <c r="K201" s="228"/>
      <c r="L201" s="228"/>
      <c r="M201" s="228"/>
      <c r="N201" s="22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8" t="s">
        <v>2708</v>
      </c>
      <c r="J211" s="27" t="s">
        <v>2622</v>
      </c>
      <c r="K211" s="146" t="s">
        <v>2709</v>
      </c>
      <c r="L211" s="21"/>
      <c r="M211" s="21"/>
      <c r="N211" s="21"/>
      <c r="O211" s="8"/>
    </row>
    <row r="212" spans="1:15" x14ac:dyDescent="0.25">
      <c r="A212" s="9"/>
      <c r="B212" s="27" t="s">
        <v>2619</v>
      </c>
      <c r="C212" s="177" t="s">
        <v>2705</v>
      </c>
      <c r="D212" s="21"/>
      <c r="G212" s="27" t="s">
        <v>2621</v>
      </c>
      <c r="H212" s="146" t="s">
        <v>2706</v>
      </c>
      <c r="J212" s="27" t="s">
        <v>2623</v>
      </c>
      <c r="K212" s="145" t="s">
        <v>2707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MayeBG</cp:lastModifiedBy>
  <cp:lastPrinted>2020-11-20T15:12:35Z</cp:lastPrinted>
  <dcterms:created xsi:type="dcterms:W3CDTF">2020-10-14T21:57:42Z</dcterms:created>
  <dcterms:modified xsi:type="dcterms:W3CDTF">2020-12-26T23:26:33Z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