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PROSERVCO/INVITACIONES/2021-52-10001357_814006888/"/>
    </mc:Choice>
  </mc:AlternateContent>
  <xr:revisionPtr revIDLastSave="1" documentId="8_{5F406067-FF57-4D3D-8F1C-58355544D78E}" xr6:coauthVersionLast="45" xr6:coauthVersionMax="45" xr10:uidLastSave="{F4F99DAB-CB8F-47E0-8FC8-B3D10971BF07}"/>
  <workbookProtection workbookAlgorithmName="SHA-512" workbookHashValue="hU9cZk2D1KoAAQhAt80PgQL2mbyGSrs+2ZumxyzWP+arxbfnHcULalK+FbJu/EeIqZvwoOaYV85QTzwyKFz9YA==" workbookSaltValue="tSfYlxciKYdzHQvepsD0Vw==" workbookSpinCount="100000" lockStructure="1"/>
  <bookViews>
    <workbookView xWindow="768" yWindow="768" windowWidth="17280"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0"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6"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<sst xmlns="http://schemas.openxmlformats.org/spreadsheetml/2006/main" count="3158" uniqueCount="2702">
  <si>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</si>
  <si>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</si>
  <si>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</si>
  <si>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</si>
  <si>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</si>
  <si>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</si>
  <si>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</si>
  <si>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</si>
  <si>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</si>
  <si>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</si>
  <si>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</si>
  <si>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</si>
  <si>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</si>
  <si>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</si>
  <si>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</si>
  <si>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</si>
  <si>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</si>
  <si>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</si>
  <si>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</si>
  <si>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</si>
  <si>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</si>
  <si>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</si>
  <si>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</si>
  <si>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</si>
  <si>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</si>
  <si>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</si>
  <si>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</si>
  <si>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</si>
  <si>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</si>
  <si>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</si>
  <si>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</si>
  <si>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</si>
  <si>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</si>
  <si>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</si>
  <si>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</si>
  <si>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</si>
  <si>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</si>
  <si>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</si>
  <si>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</si>
  <si>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</si>
  <si>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</si>
  <si>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</si>
  <si>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</si>
  <si>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</si>
  <si>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</si>
  <si>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</si>
  <si>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</si>
  <si>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</si>
  <si>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</si>
  <si>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</si>
  <si>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</si>
  <si>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</si>
  <si>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</si>
  <si>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</si>
  <si>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</si>
  <si>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</si>
  <si>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</si>
  <si>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</si>
  <si>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</si>
  <si>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</si>
  <si>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</si>
  <si>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</si>
  <si>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</si>
  <si>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</si>
  <si>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</si>
  <si>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</si>
  <si>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</si>
  <si>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</si>
  <si>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</si>
  <si>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</si>
  <si>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</si>
  <si>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</si>
  <si>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</si>
  <si>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</si>
  <si>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</si>
  <si>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</si>
  <si>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</si>
  <si>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</si>
  <si>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</si>
  <si>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</si>
  <si>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</si>
  <si>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</si>
  <si>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</si>
  <si>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</si>
  <si>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</si>
  <si>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</si>
  <si>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</si>
  <si>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</si>
  <si>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</si>
  <si>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</si>
  <si>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</si>
  <si>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</si>
  <si>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</si>
  <si>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</si>
  <si>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</si>
  <si>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</si>
  <si>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</si>
  <si>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</si>
  <si>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</si>
  <si>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</si>
  <si>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</si>
  <si>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</si>
  <si>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</si>
  <si>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</si>
  <si>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</si>
  <si>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</si>
  <si>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</si>
  <si>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</si>
  <si>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</si>
  <si>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</si>
  <si>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</si>
  <si>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</si>
  <si>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</si>
  <si>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</si>
  <si>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</si>
  <si>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</si>
  <si>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</si>
  <si>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</si>
  <si>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</si>
  <si>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</si>
  <si>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</si>
  <si>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</si>
  <si>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</si>
  <si>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</si>
  <si>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</si>
  <si>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</si>
  <si>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</si>
  <si>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</si>
  <si>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</si>
  <si>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</si>
  <si>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</si>
  <si>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</si>
  <si>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</si>
  <si>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</si>
  <si>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</si>
  <si>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</si>
  <si>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</si>
  <si>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</si>
  <si>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</si>
  <si>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</si>
  <si>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</si>
  <si>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</si>
  <si>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</si>
  <si>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</si>
  <si>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</si>
  <si>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</si>
  <si>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</si>
  <si>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</si>
  <si>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</si>
  <si>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</si>
  <si>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</si>
  <si>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</si>
  <si>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</si>
  <si>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</si>
  <si>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</si>
  <si>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</si>
  <si>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</si>
  <si>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</si>
  <si>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</si>
  <si>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</si>
  <si>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</si>
  <si>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</si>
  <si>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</si>
  <si>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</si>
  <si>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</si>
  <si>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</si>
  <si>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</si>
  <si>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</si>
  <si>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</si>
  <si>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</si>
  <si>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</si>
  <si>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</si>
  <si>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</si>
  <si>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</si>
  <si>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</si>
  <si>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</si>
  <si>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</si>
  <si>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</si>
  <si>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</si>
  <si>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</si>
  <si>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</si>
  <si>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</si>
  <si>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</si>
  <si>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</si>
  <si>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</si>
  <si>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</si>
  <si>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</si>
  <si>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</si>
  <si>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</si>
  <si>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</si>
  <si>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</si>
  <si>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</si>
  <si>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</si>
  <si>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</si>
  <si>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</si>
  <si>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</si>
  <si>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</si>
  <si>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</si>
  <si>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</si>
  <si>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</si>
  <si>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</si>
  <si>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</si>
  <si>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</si>
  <si>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</si>
  <si>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</si>
  <si>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</si>
  <si>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</si>
  <si>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</si>
  <si>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</si>
  <si>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</si>
  <si>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</si>
  <si>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</si>
  <si>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</si>
  <si>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</si>
  <si>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</si>
  <si>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</si>
  <si>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</si>
  <si>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</si>
  <si>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</si>
  <si>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</si>
  <si>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</si>
  <si>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</si>
  <si>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</si>
  <si>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</si>
  <si>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</si>
  <si>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</si>
  <si>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</si>
  <si>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</si>
  <si>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</si>
  <si>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</si>
  <si>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</si>
  <si>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</si>
  <si>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</si>
  <si>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</si>
  <si>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</si>
  <si>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</si>
  <si>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</si>
  <si>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</si>
  <si>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</si>
  <si>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</si>
  <si>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</si>
  <si>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</si>
  <si>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</si>
  <si>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</si>
  <si>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</si>
  <si>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</si>
  <si>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</si>
  <si>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</si>
  <si>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</si>
  <si>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</si>
  <si>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</si>
  <si>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</si>
  <si>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</si>
  <si>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</si>
  <si>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</si>
  <si>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</si>
  <si>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</si>
  <si>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</si>
  <si>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</si>
  <si>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</si>
  <si>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</si>
  <si>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</si>
  <si>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</si>
  <si>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</si>
  <si>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</si>
  <si>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</si>
  <si>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</si>
  <si>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</si>
  <si>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</si>
  <si>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</si>
  <si>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</si>
  <si>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</si>
  <si>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</si>
  <si>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</si>
  <si>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</si>
  <si>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</si>
  <si>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</si>
  <si>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</si>
  <si>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</si>
  <si>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</si>
  <si>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</si>
  <si>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</si>
  <si>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</si>
  <si>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</si>
  <si>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</si>
  <si>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</si>
  <si>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</si>
  <si>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</si>
  <si>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</si>
  <si>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</si>
  <si>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</si>
  <si>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</si>
  <si>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</si>
  <si>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</si>
  <si>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</si>
  <si>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</si>
  <si>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</si>
  <si>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</si>
  <si>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</si>
  <si>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</si>
  <si>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</si>
  <si>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</si>
  <si>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</si>
  <si>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</si>
  <si>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</si>
  <si>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</si>
  <si>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</si>
  <si>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</si>
  <si>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</si>
  <si>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</si>
  <si>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</si>
  <si>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</si>
  <si>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</si>
  <si>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</si>
  <si>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</si>
  <si>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</si>
  <si>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</si>
  <si>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</si>
  <si>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</si>
  <si>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</si>
  <si>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</si>
  <si>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</si>
  <si>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</si>
  <si>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</si>
  <si>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</si>
  <si>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</si>
  <si>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</si>
  <si>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</si>
  <si>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</si>
  <si>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</si>
  <si>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</si>
  <si>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</si>
  <si>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</si>
  <si>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</si>
  <si>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</si>
  <si>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</si>
  <si>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</si>
  <si>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</si>
  <si>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</si>
  <si>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</si>
  <si>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</si>
  <si>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</si>
  <si>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</si>
  <si>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</si>
  <si>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</si>
  <si>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</si>
  <si>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</si>
  <si>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</si>
  <si>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</si>
  <si>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</si>
  <si>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</si>
  <si>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</si>
  <si>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</si>
  <si>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</si>
  <si>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</si>
  <si>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</si>
  <si>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</si>
  <si>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</si>
  <si>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</si>
  <si>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</si>
  <si>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</si>
  <si>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</si>
  <si>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</si>
  <si>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</si>
  <si>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</si>
  <si>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</si>
  <si>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</si>
  <si>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</si>
  <si>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</si>
  <si>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</si>
  <si>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</si>
  <si>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</si>
  <si>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</si>
  <si>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</si>
  <si>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</si>
  <si>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</si>
  <si>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</si>
  <si>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</si>
  <si>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</si>
  <si>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</si>
  <si>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</si>
  <si>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</si>
  <si>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</si>
  <si>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</si>
  <si>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</si>
  <si>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</si>
  <si>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</si>
  <si>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</si>
  <si>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</si>
  <si>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</si>
  <si>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</si>
  <si>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</si>
  <si>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</si>
  <si>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</si>
  <si>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</si>
  <si>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</si>
  <si>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</si>
  <si>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</si>
  <si>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</si>
  <si>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</si>
  <si>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</si>
  <si>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</si>
  <si>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</si>
  <si>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</si>
  <si>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</si>
  <si>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</si>
  <si>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</si>
  <si>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</si>
  <si>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</si>
  <si>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</si>
  <si>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</si>
  <si>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</si>
  <si>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</si>
  <si>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</si>
  <si>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</si>
  <si>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</si>
  <si>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</si>
  <si>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</si>
  <si>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</si>
  <si>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</si>
  <si>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</si>
  <si>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</si>
  <si>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</si>
  <si>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</si>
  <si>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</si>
  <si>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</si>
  <si>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</si>
  <si>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</si>
  <si>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</si>
  <si>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</si>
  <si>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</si>
  <si>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</si>
  <si>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</si>
  <si>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</si>
  <si>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</si>
  <si>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</si>
  <si>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</si>
  <si>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</si>
  <si>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</si>
  <si>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</si>
  <si>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</si>
  <si>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</si>
  <si>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</si>
  <si>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</si>
  <si>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</si>
  <si>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</si>
  <si>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</si>
  <si>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</si>
  <si>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</si>
  <si>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</si>
  <si>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</si>
  <si>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</si>
  <si>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</si>
  <si>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</si>
  <si>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</si>
  <si>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</si>
  <si>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</si>
  <si>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</si>
  <si>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</si>
  <si>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</si>
  <si>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</si>
  <si>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</si>
  <si>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</si>
  <si>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</si>
  <si>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</si>
  <si>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</si>
  <si>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</si>
  <si>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</si>
  <si>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</si>
  <si>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</si>
  <si>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</si>
  <si>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</si>
  <si>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</si>
  <si>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</si>
  <si>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</si>
  <si>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</si>
  <si>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</si>
  <si>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</si>
  <si>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</si>
  <si>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</si>
  <si>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</si>
  <si>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</si>
  <si>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</si>
  <si>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</si>
  <si>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</si>
  <si>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</si>
  <si>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</si>
  <si>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</si>
  <si>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</si>
  <si>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</si>
  <si>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</si>
  <si>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</si>
  <si>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</si>
  <si>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</si>
  <si>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</si>
  <si>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</si>
  <si>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</si>
  <si>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</si>
  <si>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</si>
  <si>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</si>
  <si>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</si>
  <si>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</si>
  <si>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</si>
  <si>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</si>
  <si>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</si>
  <si>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</si>
  <si>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</si>
  <si>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</si>
  <si>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</si>
  <si>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</si>
  <si>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</si>
  <si>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</si>
  <si>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</si>
  <si>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</si>
  <si>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</si>
  <si>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</si>
  <si>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</si>
  <si>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</si>
  <si>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</si>
  <si>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</si>
  <si>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</si>
  <si>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</si>
  <si>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</si>
  <si>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</si>
  <si>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</si>
  <si>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</si>
  <si>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</si>
  <si>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</si>
  <si>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</si>
  <si>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</si>
  <si>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</si>
  <si>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</si>
  <si>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</si>
  <si>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</si>
  <si>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</si>
  <si>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</si>
  <si>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</si>
  <si>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</si>
  <si>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</si>
  <si>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</si>
  <si>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</si>
  <si>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</si>
  <si>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</si>
  <si>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</si>
  <si>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</si>
  <si>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</si>
  <si>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</si>
  <si>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</si>
  <si>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</si>
  <si>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</si>
  <si>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</si>
  <si>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</si>
  <si>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</si>
  <si>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</si>
  <si>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</si>
  <si>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</si>
  <si>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</si>
  <si>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</si>
  <si>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</si>
  <si>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</si>
  <si>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</si>
  <si>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</si>
  <si>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</si>
  <si>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</si>
  <si>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</si>
  <si>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</si>
  <si>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</si>
  <si>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</si>
  <si>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</si>
  <si>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</si>
  <si>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</si>
  <si>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</si>
  <si>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</si>
  <si>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</si>
  <si>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</si>
  <si>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</si>
  <si>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</si>
  <si>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</si>
  <si>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</si>
  <si>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</si>
  <si>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</si>
  <si>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</si>
  <si>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</si>
  <si>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</si>
  <si>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</si>
  <si>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</si>
  <si>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</si>
  <si>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</si>
  <si>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</si>
  <si>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</si>
  <si>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</si>
  <si>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</si>
  <si>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</si>
  <si>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</si>
  <si>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</si>
  <si>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</si>
  <si>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</si>
  <si>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</si>
  <si>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</si>
  <si>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</si>
  <si>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</si>
  <si>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</si>
  <si>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</si>
  <si>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</si>
  <si>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</si>
  <si>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</si>
  <si>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</si>
  <si>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</si>
  <si>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</si>
  <si>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</si>
  <si>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</si>
  <si>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</si>
  <si>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</si>
  <si>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</si>
  <si>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</si>
  <si>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</si>
  <si>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</si>
  <si>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</si>
  <si>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</si>
  <si>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</si>
  <si>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</si>
  <si>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</si>
  <si>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</si>
  <si>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</si>
  <si>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</si>
  <si>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</si>
  <si>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</si>
  <si>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</si>
  <si>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</si>
  <si>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</si>
  <si>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</si>
  <si>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</si>
  <si>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</si>
  <si>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</si>
  <si>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</si>
  <si>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</si>
  <si>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</si>
  <si>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</si>
  <si>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</si>
  <si>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</si>
  <si>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</si>
  <si>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</si>
  <si>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</si>
  <si>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</si>
  <si>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</si>
  <si>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</si>
  <si>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</si>
  <si>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</si>
  <si>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</si>
  <si>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</si>
  <si>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</si>
  <si>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</si>
  <si>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</si>
  <si>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</si>
  <si>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</si>
  <si>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</si>
  <si>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</si>
  <si>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</si>
  <si>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</si>
  <si>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</si>
  <si>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</si>
  <si>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</si>
  <si>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</si>
  <si>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</si>
  <si>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</si>
  <si>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</si>
  <si>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</si>
  <si>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</si>
  <si>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</si>
  <si>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</si>
  <si>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</si>
  <si>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</si>
  <si>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</si>
  <si>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</si>
  <si>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</si>
  <si>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</si>
  <si>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</si>
  <si>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</si>
  <si>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</si>
  <si>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</si>
  <si>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</si>
  <si>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</si>
  <si>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</si>
  <si>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</si>
  <si>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</si>
  <si>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</si>
  <si>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</si>
  <si>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</si>
  <si>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</si>
  <si>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</si>
  <si>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</si>
  <si>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</si>
  <si>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</si>
  <si>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</si>
  <si>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</si>
  <si>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</si>
  <si>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</si>
  <si>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</si>
  <si>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</si>
  <si>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</si>
  <si>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</si>
  <si>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</si>
  <si>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</si>
  <si>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</si>
  <si>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</si>
  <si>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</si>
  <si>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</si>
  <si>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</si>
  <si>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</si>
  <si>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</si>
  <si>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</si>
  <si>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</si>
  <si>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</si>
  <si>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</si>
  <si>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</si>
  <si>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</si>
  <si>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</si>
  <si>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</si>
  <si>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</si>
  <si>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</si>
  <si>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</si>
  <si>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</si>
  <si>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</si>
  <si>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</si>
  <si>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</si>
  <si>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</si>
  <si>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</si>
  <si>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</si>
  <si>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</si>
  <si>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</si>
  <si>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</si>
  <si>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</si>
  <si>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</si>
  <si>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</si>
  <si>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</si>
  <si>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</si>
  <si>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</si>
  <si>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</si>
  <si>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</si>
  <si>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</si>
  <si>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</si>
  <si>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</si>
  <si>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</si>
  <si>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</si>
  <si>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</si>
  <si>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</si>
  <si>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</si>
  <si>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</si>
  <si>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</si>
  <si>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</si>
  <si>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</si>
  <si>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</si>
  <si>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</si>
  <si>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</si>
  <si>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</si>
  <si>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</si>
  <si>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</si>
  <si>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</si>
  <si>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</si>
  <si>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</si>
  <si>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</si>
  <si>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</si>
  <si>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</si>
  <si>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</si>
  <si>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</si>
  <si>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</si>
  <si>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</si>
  <si>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</si>
  <si>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</si>
  <si>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</si>
  <si>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</si>
  <si>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</si>
  <si>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</si>
  <si>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</si>
  <si>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</si>
  <si>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</si>
  <si>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</si>
  <si>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</si>
  <si>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</si>
  <si>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</si>
  <si>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</si>
  <si>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</si>
  <si>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</si>
  <si>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</si>
  <si>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</si>
  <si>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</si>
  <si>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</si>
  <si>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</si>
  <si>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</si>
  <si>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</si>
  <si>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</si>
  <si>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</si>
  <si>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</si>
  <si>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</si>
  <si>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</si>
  <si>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</si>
  <si>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</si>
  <si>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</si>
  <si>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</si>
  <si>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</si>
  <si>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</si>
  <si>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</si>
  <si>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</si>
  <si>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</si>
  <si>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</si>
  <si>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</si>
  <si>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</si>
  <si>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</si>
  <si>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</si>
  <si>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</si>
  <si>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</si>
  <si>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</si>
  <si>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</si>
  <si>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</si>
  <si>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</si>
  <si>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</si>
  <si>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</si>
  <si>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</si>
  <si>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</si>
  <si>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</si>
  <si>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</si>
  <si>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</si>
  <si>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</si>
  <si>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</si>
  <si>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</si>
  <si>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</si>
  <si>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</si>
  <si>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</si>
  <si>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</si>
  <si>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</si>
  <si>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</si>
  <si>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</si>
  <si>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</si>
  <si>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</si>
  <si>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</si>
  <si>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</si>
  <si>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</si>
  <si>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</si>
  <si>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</si>
  <si>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</si>
  <si>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</si>
  <si>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</si>
  <si>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</si>
  <si>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</si>
  <si>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</si>
  <si>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</si>
  <si>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</si>
  <si>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</si>
  <si>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</si>
  <si>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</si>
  <si>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</si>
  <si>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</si>
  <si>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</si>
  <si>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</si>
  <si>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</si>
  <si>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</si>
  <si>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</si>
  <si>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</si>
  <si>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</si>
  <si>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</si>
  <si>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</si>
  <si>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</si>
  <si>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</si>
  <si>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</si>
  <si>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</si>
  <si>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</si>
  <si>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</si>
  <si>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</si>
  <si>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</si>
  <si>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</si>
  <si>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</si>
  <si>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</si>
  <si>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</si>
  <si>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</si>
  <si>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</si>
  <si>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</si>
  <si>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</si>
  <si>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</si>
  <si>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</si>
  <si>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</si>
  <si>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</si>
  <si>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</si>
  <si>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</si>
  <si>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</si>
  <si>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</si>
  <si>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</si>
  <si>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</si>
  <si>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</si>
  <si>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</si>
  <si>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</si>
  <si>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</si>
  <si>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</si>
  <si>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</si>
  <si>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</si>
  <si>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</si>
  <si>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</si>
  <si>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</si>
  <si>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</si>
  <si>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</si>
  <si>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</si>
  <si>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</si>
  <si>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</si>
  <si>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</si>
  <si>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</si>
  <si>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</si>
  <si>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</si>
  <si>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</si>
  <si>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</si>
  <si>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</si>
  <si>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</si>
  <si>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</si>
  <si>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</si>
  <si>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</si>
  <si>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</si>
  <si>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</si>
  <si>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</si>
  <si>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</si>
  <si>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</si>
  <si>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</si>
  <si>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</si>
  <si>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</si>
  <si>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</si>
  <si>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</si>
  <si>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</si>
  <si>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</si>
  <si>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</si>
  <si>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</si>
  <si>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</si>
  <si>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</si>
  <si>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</si>
  <si>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</si>
  <si>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</si>
  <si>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</si>
  <si>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</si>
  <si>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</si>
  <si>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</si>
  <si>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</si>
  <si>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</si>
  <si>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</si>
  <si>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</si>
  <si>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</si>
  <si>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</si>
  <si>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</si>
  <si>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</si>
  <si>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</si>
  <si>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</si>
  <si>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</si>
  <si>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</si>
  <si>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</si>
  <si>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</si>
  <si>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</si>
  <si>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</si>
  <si>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</si>
  <si>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</si>
  <si>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</si>
  <si>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</si>
  <si>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</si>
  <si>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</si>
  <si>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</si>
  <si>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</si>
  <si>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</si>
  <si>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</si>
  <si>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</si>
  <si>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</si>
  <si>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</si>
  <si>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</si>
  <si>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</si>
  <si>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</si>
  <si>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</si>
  <si>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</si>
  <si>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</si>
  <si>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</si>
  <si>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</si>
  <si>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</si>
  <si>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</si>
  <si>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</si>
  <si>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</si>
  <si>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</si>
  <si>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</si>
  <si>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</si>
  <si>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</si>
  <si>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</si>
  <si>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</si>
  <si>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</si>
  <si>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</si>
  <si>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</si>
  <si>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</si>
  <si>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</si>
  <si>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</si>
  <si>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</si>
  <si>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</si>
  <si>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</si>
  <si>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</si>
  <si>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</si>
  <si>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</si>
  <si>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</si>
  <si>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</si>
  <si>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</si>
  <si>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</si>
  <si>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</si>
  <si>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</si>
  <si>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</si>
  <si>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</si>
  <si>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</si>
  <si>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</si>
  <si>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</si>
  <si>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</si>
  <si>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</si>
  <si>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</si>
  <si>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</si>
  <si>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</si>
  <si>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</si>
  <si>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</si>
  <si>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</si>
  <si>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</si>
  <si>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</si>
  <si>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</si>
  <si>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</si>
  <si>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</si>
  <si>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</si>
  <si>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</si>
  <si>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</si>
  <si>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</si>
  <si>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</si>
  <si>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</si>
  <si>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</si>
  <si>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</si>
  <si>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</si>
  <si>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</si>
  <si>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</si>
  <si>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</si>
  <si>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</si>
  <si>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</si>
  <si>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</si>
  <si>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</si>
  <si>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</si>
  <si>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</si>
  <si>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</si>
  <si>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</si>
  <si>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</si>
  <si>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</si>
  <si>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</si>
  <si>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</si>
  <si>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</si>
  <si>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</si>
  <si>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</si>
  <si>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</si>
  <si>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</si>
  <si>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</si>
  <si>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</si>
  <si>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</si>
  <si>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</si>
  <si>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</si>
  <si>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</si>
  <si>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</si>
  <si>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</si>
  <si>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</si>
  <si>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</si>
  <si>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</si>
  <si>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</si>
  <si>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</si>
  <si>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</si>
  <si>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</si>
  <si>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</si>
  <si>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</si>
  <si>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</si>
  <si>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</si>
  <si>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</si>
  <si>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</si>
  <si>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</si>
  <si>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</si>
  <si>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</si>
  <si>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</si>
  <si>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</si>
  <si>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</si>
  <si>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</si>
  <si>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</si>
  <si>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</si>
  <si>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</si>
  <si>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</si>
  <si>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</si>
  <si>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</si>
  <si>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</si>
  <si>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</si>
  <si>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</si>
  <si>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</si>
  <si>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</si>
  <si>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</si>
  <si>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</si>
  <si>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</si>
  <si>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</si>
  <si>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</si>
  <si>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</si>
  <si>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</si>
  <si>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</si>
  <si>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</si>
  <si>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</si>
  <si>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</si>
  <si>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</si>
  <si>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</si>
  <si>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</si>
  <si>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</si>
  <si>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</si>
  <si>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</si>
  <si>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</si>
  <si>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</si>
  <si>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</si>
  <si>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</si>
  <si>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</si>
  <si>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</si>
  <si>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</si>
  <si>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</si>
  <si>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</si>
  <si>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</si>
  <si>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</si>
  <si>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</si>
  <si>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</si>
  <si>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</si>
  <si>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</si>
  <si>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</si>
  <si>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</si>
  <si>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</si>
  <si>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</si>
  <si>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</si>
  <si>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</si>
  <si>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</si>
  <si>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</si>
  <si>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</si>
  <si>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</si>
  <si>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</si>
  <si>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</si>
  <si>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</si>
  <si>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</si>
  <si>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</si>
  <si>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</si>
  <si>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</si>
  <si>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</si>
  <si>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</si>
  <si>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</si>
  <si>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</si>
  <si>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</si>
  <si>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</si>
  <si>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</si>
  <si>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</si>
  <si>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</si>
  <si>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</si>
  <si>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</si>
  <si>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</si>
  <si>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</si>
  <si>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</si>
  <si>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</si>
  <si>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</si>
  <si>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</si>
  <si>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</si>
  <si>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</si>
  <si>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</si>
  <si>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</si>
  <si>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</si>
  <si>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</si>
  <si>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</si>
  <si>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</si>
  <si>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</si>
  <si>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</si>
  <si>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</si>
  <si>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</si>
  <si>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</si>
  <si>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</si>
  <si>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</si>
  <si>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</si>
  <si>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</si>
  <si>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</si>
  <si>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</si>
  <si>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</si>
  <si>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</si>
  <si>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</si>
  <si>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</si>
  <si>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</si>
  <si>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</si>
  <si>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</si>
  <si>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</si>
  <si>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</si>
  <si>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</si>
  <si>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</si>
  <si>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</si>
  <si>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</si>
  <si>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</si>
  <si>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</si>
  <si>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</si>
  <si>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</si>
  <si>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</si>
  <si>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</si>
  <si>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</si>
  <si>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</si>
  <si>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</si>
  <si>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</si>
  <si>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</si>
  <si>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</si>
  <si>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</si>
  <si>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</si>
  <si>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</si>
  <si>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</si>
  <si>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</si>
  <si>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</si>
  <si>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</si>
  <si>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</si>
  <si>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</si>
  <si>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</si>
  <si>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</si>
  <si>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</si>
  <si>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</si>
  <si>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</si>
  <si>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</si>
  <si>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</si>
  <si>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</si>
  <si>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</si>
  <si>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</si>
  <si>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</si>
  <si>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</si>
  <si>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</si>
  <si>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</si>
  <si>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</si>
  <si>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</si>
  <si>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</si>
  <si>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</si>
  <si>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</si>
  <si>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</si>
  <si>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</si>
  <si>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</si>
  <si>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</si>
  <si>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</si>
  <si>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</si>
  <si>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</si>
  <si>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</si>
  <si>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</si>
  <si>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</si>
  <si>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</si>
  <si>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</si>
  <si>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</si>
  <si>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</si>
  <si>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</si>
  <si>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</si>
  <si>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</si>
  <si>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</si>
  <si>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</si>
  <si>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</si>
  <si>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</si>
  <si>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</si>
  <si>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</si>
  <si>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</si>
  <si>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</si>
  <si>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</si>
  <si>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</si>
  <si>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</si>
  <si>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</si>
  <si>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</si>
  <si>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</si>
  <si>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</si>
  <si>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</si>
  <si>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</si>
  <si>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</si>
  <si>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</si>
  <si>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</si>
  <si>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</si>
  <si>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</si>
  <si>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</si>
  <si>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</si>
  <si>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</si>
  <si>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</si>
  <si>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</si>
  <si>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</si>
  <si>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</si>
  <si>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</si>
  <si>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</si>
  <si>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</si>
  <si>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</si>
  <si>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</si>
  <si>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</si>
  <si>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</si>
  <si>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</si>
  <si>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</si>
  <si>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</si>
  <si>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</si>
  <si>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</si>
  <si>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</si>
  <si>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</si>
  <si>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</si>
  <si>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</si>
  <si>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</si>
  <si>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</si>
  <si>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</si>
  <si>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</si>
  <si>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</si>
  <si>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</si>
  <si>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</si>
  <si>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</si>
  <si>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</si>
  <si>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</si>
  <si>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</si>
  <si>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</si>
  <si>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</si>
  <si>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</si>
  <si>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</si>
  <si>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</si>
  <si>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</si>
  <si>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</si>
  <si>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</si>
  <si>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</si>
  <si>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</si>
  <si>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</si>
  <si>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</si>
  <si>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</si>
  <si>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</si>
  <si>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</si>
  <si>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</si>
  <si>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</si>
  <si>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</si>
  <si>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</si>
  <si>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</si>
  <si>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</si>
  <si>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</si>
  <si>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</si>
  <si>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</si>
  <si>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</si>
  <si>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</si>
  <si>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</si>
  <si>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</si>
  <si>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</si>
  <si>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</si>
  <si>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</si>
  <si>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</si>
  <si>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</si>
  <si>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</si>
  <si>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</si>
  <si>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</si>
  <si>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</si>
  <si>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</si>
  <si>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</si>
  <si>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</si>
  <si>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</si>
  <si>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</si>
  <si>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</si>
  <si>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</si>
  <si>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</si>
  <si>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</si>
  <si>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</si>
  <si>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</si>
  <si>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</si>
  <si>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</si>
  <si>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</si>
  <si>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</si>
  <si>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</si>
  <si>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</si>
  <si>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</si>
  <si>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</si>
  <si>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</si>
  <si>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</si>
  <si>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</si>
  <si>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</si>
  <si>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</si>
  <si>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</si>
  <si>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</si>
  <si>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</si>
  <si>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</si>
  <si>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</si>
  <si>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</si>
  <si>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</si>
  <si>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</si>
  <si>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</si>
  <si>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</si>
  <si>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</si>
  <si>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</si>
  <si>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</si>
  <si>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</si>
  <si>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</si>
  <si>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</si>
  <si>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</si>
  <si>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</si>
  <si>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</si>
  <si>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</si>
  <si>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</si>
  <si>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</si>
  <si>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</si>
  <si>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</si>
  <si>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</si>
  <si>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</si>
  <si>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</si>
  <si>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</si>
  <si>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</si>
  <si>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</si>
  <si>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</si>
  <si>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</si>
  <si>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</si>
  <si>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</si>
  <si>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</si>
  <si>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</si>
  <si>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</si>
  <si>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</si>
  <si>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</si>
  <si>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</si>
  <si>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</si>
  <si>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</si>
  <si>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</si>
  <si>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</si>
  <si>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</si>
  <si>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</si>
  <si>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</si>
  <si>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</si>
  <si>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</si>
  <si>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</si>
  <si>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</si>
  <si>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</si>
  <si>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</si>
  <si>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</si>
  <si>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</si>
  <si>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</si>
  <si>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</si>
  <si>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</si>
  <si>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</si>
  <si>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</si>
  <si>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</si>
  <si>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</si>
  <si>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</si>
  <si>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</si>
  <si>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</si>
  <si>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</si>
  <si>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</si>
  <si>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</si>
  <si>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</si>
  <si>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</si>
  <si>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</si>
  <si>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</si>
  <si>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</si>
  <si>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</si>
  <si>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</si>
  <si>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</si>
  <si>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</si>
  <si>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</si>
  <si>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</si>
  <si>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</si>
  <si>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</si>
  <si>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</si>
  <si>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</si>
  <si>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</si>
  <si>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</si>
  <si>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</si>
  <si>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</si>
  <si>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</si>
  <si>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</si>
  <si>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</si>
  <si>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</si>
  <si>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</si>
  <si>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</si>
  <si>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</si>
  <si>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</si>
  <si>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</si>
  <si>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</si>
  <si>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</si>
  <si>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</si>
  <si>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</si>
  <si>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</si>
  <si>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</si>
  <si>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</si>
  <si>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</si>
  <si>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</si>
  <si>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</si>
  <si>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</si>
  <si>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</si>
  <si>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</si>
  <si>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</si>
  <si>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</si>
  <si>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</si>
  <si>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</si>
  <si>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</si>
  <si>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</si>
  <si>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</si>
  <si>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</si>
  <si>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</si>
  <si>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</si>
  <si>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</si>
  <si>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</si>
  <si>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</si>
  <si>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</si>
  <si>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</si>
  <si>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</si>
  <si>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</si>
  <si>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</si>
  <si>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</si>
  <si>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</si>
  <si>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</si>
  <si>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</si>
  <si>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</si>
  <si>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</si>
  <si>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</si>
  <si>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</si>
  <si>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</si>
  <si>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</si>
  <si>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</si>
  <si>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</si>
  <si>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</si>
  <si>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</si>
  <si>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</si>
  <si>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</si>
  <si>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</si>
  <si>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</si>
  <si>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</si>
  <si>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</si>
  <si>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</si>
  <si>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</si>
  <si>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</si>
  <si>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</si>
  <si>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</si>
  <si>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</si>
  <si>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</si>
  <si>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</si>
  <si>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</si>
  <si>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</si>
  <si>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</si>
  <si>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</si>
  <si>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</si>
  <si>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</si>
  <si>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</si>
  <si>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</si>
  <si>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</si>
  <si>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</si>
  <si>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</si>
  <si>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</si>
  <si>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</si>
  <si>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</si>
  <si>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</si>
  <si>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</si>
  <si>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</si>
  <si>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</si>
  <si>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</si>
  <si>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</si>
  <si>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</si>
  <si>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</si>
  <si>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</si>
  <si>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</si>
  <si>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</si>
  <si>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</si>
  <si>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</si>
  <si>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</si>
  <si>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</si>
  <si>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</si>
  <si>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</si>
  <si>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</si>
  <si>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</si>
  <si>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</si>
  <si>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</si>
  <si>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</si>
  <si>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</si>
  <si>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</si>
  <si>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</si>
  <si>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</si>
  <si>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</si>
  <si>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</si>
  <si>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</si>
  <si>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</si>
  <si>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</si>
  <si>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</si>
  <si>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</si>
  <si>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</si>
  <si>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</si>
  <si>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</si>
  <si>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</si>
  <si>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</si>
  <si>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</si>
  <si>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</si>
  <si>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</si>
  <si>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</si>
  <si>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</si>
  <si>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</si>
  <si>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</si>
  <si>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</si>
  <si>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</si>
  <si>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</si>
  <si>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</si>
  <si>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</si>
  <si>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</si>
  <si>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</si>
  <si>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</si>
  <si>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</si>
  <si>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</si>
  <si>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</si>
  <si>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</si>
  <si>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</si>
  <si>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</si>
  <si>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</si>
  <si>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</si>
  <si>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</si>
  <si>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</si>
  <si>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</si>
  <si>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</si>
  <si>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</si>
  <si>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</si>
  <si>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</si>
  <si>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</si>
  <si>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</si>
  <si>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</si>
  <si>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</si>
  <si>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</si>
  <si>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</si>
  <si>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</si>
  <si>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</si>
  <si>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</si>
  <si>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</si>
  <si>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</si>
  <si>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</si>
  <si>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</si>
  <si>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</si>
  <si>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</si>
  <si>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</si>
  <si>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</si>
  <si>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</si>
  <si>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</si>
  <si>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</si>
  <si>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</si>
  <si>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</si>
  <si>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</si>
  <si>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</si>
  <si>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</si>
  <si>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</si>
  <si>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</si>
  <si>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</si>
  <si>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</si>
  <si>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</si>
  <si>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</si>
  <si>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</si>
  <si>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</si>
  <si>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</si>
  <si>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</si>
  <si>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</si>
  <si>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</si>
  <si>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</si>
  <si>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</si>
  <si>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</si>
  <si>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</si>
  <si>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</si>
  <si>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</si>
  <si>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</si>
  <si>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</si>
  <si>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</si>
  <si>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</si>
  <si>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</si>
  <si>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</si>
  <si>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</si>
  <si>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</si>
  <si>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</si>
  <si>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</si>
  <si>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</si>
  <si>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</si>
  <si>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</si>
  <si>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</si>
  <si>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</si>
  <si>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</si>
  <si>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</si>
  <si>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</si>
  <si>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</si>
  <si>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</si>
  <si>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</si>
  <si>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</si>
  <si>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</si>
  <si>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</si>
  <si>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</si>
  <si>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</si>
  <si>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</si>
  <si>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</si>
  <si>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</si>
  <si>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</si>
  <si>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</si>
  <si>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</si>
  <si>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</si>
  <si>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</si>
  <si>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</si>
  <si>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</si>
  <si>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</si>
  <si>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</si>
  <si>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</si>
  <si>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</si>
  <si>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</si>
  <si>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</si>
  <si>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</si>
  <si>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</si>
  <si>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</si>
  <si>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</si>
  <si>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</si>
  <si>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</si>
  <si>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</si>
  <si>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</si>
  <si>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</si>
  <si>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</si>
  <si>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</si>
  <si>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</si>
  <si>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</si>
  <si>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</si>
  <si>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</si>
  <si>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</si>
  <si>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</si>
  <si>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</si>
  <si>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</si>
  <si>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</si>
  <si>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</si>
  <si>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</si>
  <si>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</si>
  <si>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</si>
  <si>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</si>
  <si>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</si>
  <si>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</si>
  <si>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</si>
  <si>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</si>
  <si>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</si>
  <si>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</si>
  <si>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</si>
  <si>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</si>
  <si>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</si>
  <si>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</si>
  <si>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</si>
  <si>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</si>
  <si>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</si>
  <si>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</si>
  <si>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</si>
  <si>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</si>
  <si>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</si>
  <si>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</si>
  <si>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</si>
  <si>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</si>
  <si>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</si>
  <si>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</si>
  <si>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</si>
  <si>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</si>
  <si>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</si>
  <si>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</si>
  <si>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</si>
  <si>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</si>
  <si>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</si>
  <si>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</si>
  <si>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</si>
  <si>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</si>
  <si>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</si>
  <si>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</si>
  <si>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</si>
  <si>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</si>
  <si>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</si>
  <si>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</si>
  <si>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</si>
  <si>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</si>
  <si>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</si>
  <si>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</si>
  <si>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</si>
  <si>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</si>
  <si>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</si>
  <si>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</si>
  <si>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</si>
  <si>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</si>
  <si>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</si>
  <si>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</si>
  <si>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</si>
  <si>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</si>
  <si>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</si>
  <si>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</si>
  <si>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</si>
  <si>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</si>
  <si>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</si>
  <si>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</si>
  <si>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</si>
  <si>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</si>
  <si>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</si>
  <si>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</si>
  <si>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</si>
  <si>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</si>
  <si>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</si>
  <si>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</si>
  <si>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</si>
  <si>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</si>
  <si>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</si>
  <si>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</si>
  <si>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</si>
  <si>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</si>
  <si>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</si>
  <si>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</si>
  <si>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</si>
  <si>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</si>
  <si>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</si>
  <si>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</si>
  <si>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</si>
  <si>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</si>
  <si>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</si>
  <si>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</si>
  <si>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</si>
  <si>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</si>
  <si>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</si>
  <si>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</si>
  <si>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</si>
  <si>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</si>
  <si>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</si>
  <si>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</si>
  <si>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</si>
  <si>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</si>
  <si>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</si>
  <si>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</si>
  <si>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</si>
  <si>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</si>
  <si>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</si>
  <si>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</si>
  <si>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</si>
  <si>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</si>
  <si>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</si>
  <si>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</si>
  <si>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</si>
  <si>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</si>
  <si>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</si>
  <si>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</si>
  <si>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</si>
  <si>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</si>
  <si>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</si>
  <si>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</si>
  <si>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</si>
  <si>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</si>
  <si>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</si>
  <si>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</si>
  <si>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</si>
  <si>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</si>
  <si>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</si>
  <si>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</si>
  <si>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</si>
  <si>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</si>
  <si>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</si>
  <si>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</si>
  <si>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</si>
  <si>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</si>
  <si>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</si>
  <si>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</si>
  <si>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</si>
  <si>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</si>
  <si>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</si>
  <si>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</si>
  <si>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</si>
  <si>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</si>
  <si>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</si>
  <si>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</si>
  <si>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</si>
  <si>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</si>
  <si>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</si>
  <si>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</si>
  <si>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</si>
  <si>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</si>
  <si>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</si>
  <si>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</si>
  <si>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</si>
  <si>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</si>
  <si>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</si>
  <si>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</si>
  <si>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</si>
  <si>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</si>
  <si>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</si>
  <si>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</si>
  <si>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</si>
  <si>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</si>
  <si>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</si>
  <si>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</si>
  <si>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</si>
  <si>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</si>
  <si>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</si>
  <si>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</si>
  <si>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</si>
  <si>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</si>
  <si>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</si>
  <si>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</si>
  <si>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</si>
  <si>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</si>
  <si>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</si>
  <si>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</si>
  <si>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</si>
  <si>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</si>
  <si>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</si>
  <si>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</si>
  <si>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</si>
  <si>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</si>
  <si>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</si>
  <si>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</si>
  <si>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</si>
  <si>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</si>
  <si>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</si>
  <si>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</si>
  <si>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</si>
  <si>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</si>
  <si>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</si>
  <si>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</si>
  <si>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</si>
  <si>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</si>
  <si>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</si>
  <si>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</si>
  <si>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</si>
  <si>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</si>
  <si>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</si>
  <si>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</si>
  <si>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</si>
  <si>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</si>
  <si>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</si>
  <si>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</si>
  <si>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</si>
  <si>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</si>
  <si>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</si>
  <si>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</si>
  <si>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</si>
  <si>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</si>
  <si>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</si>
  <si>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</si>
  <si>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</si>
  <si>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</si>
  <si>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</si>
  <si>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</si>
  <si>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</si>
  <si>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</si>
  <si>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</si>
  <si>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</si>
  <si>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</si>
  <si>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</si>
  <si>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</si>
  <si>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</si>
  <si>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</si>
  <si>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</si>
  <si>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</si>
  <si>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</si>
  <si>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</si>
  <si>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</si>
  <si>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</si>
  <si>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</si>
  <si>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</si>
  <si>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</si>
  <si>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</si>
  <si>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</si>
  <si>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</si>
  <si>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</si>
  <si>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</si>
  <si>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</si>
  <si>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</si>
  <si>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</si>
  <si>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</si>
  <si>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</si>
  <si>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</si>
  <si>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</si>
  <si>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</si>
  <si>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</si>
  <si>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</si>
  <si>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</si>
  <si>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</si>
  <si>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</si>
  <si>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</si>
  <si>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</si>
  <si>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</si>
  <si>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</si>
  <si>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</si>
  <si>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</si>
  <si>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</si>
  <si>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</si>
  <si>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</si>
  <si>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</si>
  <si>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</si>
  <si>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</si>
  <si>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</si>
  <si>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</si>
  <si>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</si>
  <si>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</si>
  <si>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</si>
  <si>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</si>
  <si>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</si>
  <si>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</si>
  <si>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</si>
  <si>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</si>
  <si>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</si>
  <si>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</si>
  <si>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</si>
  <si>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</si>
  <si>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</si>
  <si>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</si>
  <si>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</si>
  <si>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</si>
  <si>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</si>
  <si>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</si>
  <si>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</si>
  <si>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</si>
  <si>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</si>
  <si>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</si>
  <si>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</si>
  <si>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</si>
  <si>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</si>
  <si>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</si>
  <si>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</si>
  <si>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</si>
  <si>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</si>
  <si>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</si>
  <si>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</si>
  <si>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</si>
  <si>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</si>
  <si>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</si>
  <si>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</si>
  <si>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</si>
  <si>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</si>
  <si>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</si>
  <si>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</si>
  <si>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</si>
  <si>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</si>
  <si>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</si>
  <si>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</si>
  <si>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</si>
  <si>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</si>
  <si>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</si>
  <si>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</si>
  <si>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</si>
  <si>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</si>
  <si>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</si>
  <si>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</si>
  <si>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</si>
  <si>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</si>
  <si>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</si>
  <si>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</si>
  <si>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</si>
  <si>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</si>
  <si>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</si>
  <si>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</si>
  <si>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</si>
  <si>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</si>
  <si>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</si>
  <si>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</si>
  <si>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</si>
  <si>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</si>
  <si>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</si>
  <si>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</si>
  <si>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</si>
  <si>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</si>
  <si>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</si>
  <si>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</si>
  <si>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</si>
  <si>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</si>
  <si>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</si>
  <si>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</si>
  <si>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</si>
  <si>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</si>
  <si>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</si>
  <si>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</si>
  <si>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</si>
  <si>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</si>
  <si>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</si>
  <si>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</si>
  <si>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</si>
  <si>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</si>
  <si>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</si>
  <si>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</si>
  <si>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</si>
  <si>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</si>
  <si>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</si>
  <si>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</si>
  <si>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</si>
  <si>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</si>
  <si>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</si>
  <si>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</si>
  <si>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</si>
  <si>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</si>
  <si>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</si>
  <si>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</si>
  <si>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</si>
  <si>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</si>
  <si>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</si>
  <si>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</si>
  <si>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</si>
  <si>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</si>
  <si>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</si>
  <si>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</si>
  <si>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</si>
  <si>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</si>
  <si>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</si>
  <si>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</si>
  <si>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</si>
  <si>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</si>
  <si>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</si>
  <si>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</si>
  <si>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</si>
  <si>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</si>
  <si>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</si>
  <si>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</si>
  <si>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</si>
  <si>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</si>
  <si>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</si>
  <si>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</si>
  <si>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</si>
  <si>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</si>
  <si>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</si>
  <si>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</si>
  <si>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</si>
  <si>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</si>
  <si>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</si>
  <si>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</si>
  <si>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</si>
  <si>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</si>
  <si>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</si>
  <si>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</si>
  <si>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</si>
  <si>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</si>
  <si>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</si>
  <si>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</si>
  <si>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</si>
  <si>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</si>
  <si>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</si>
  <si>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</si>
  <si>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</si>
  <si>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</si>
  <si>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</si>
  <si>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</si>
  <si>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</si>
  <si>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</si>
  <si>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</si>
  <si>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</si>
  <si>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</si>
  <si>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</si>
  <si>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</si>
  <si>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</si>
  <si>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</si>
  <si>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</si>
  <si>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</si>
  <si>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</si>
  <si>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</si>
  <si>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</si>
  <si>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</si>
  <si>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</si>
  <si>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</si>
  <si>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</si>
  <si>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</si>
  <si>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</si>
  <si>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</si>
  <si>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</si>
  <si>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</si>
  <si>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</si>
  <si>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</si>
  <si>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</si>
  <si>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</si>
  <si>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</si>
  <si>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</si>
  <si>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</si>
  <si>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</si>
  <si>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</si>
  <si>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</si>
  <si>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</si>
  <si>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</si>
  <si>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</si>
  <si>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</si>
  <si>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</si>
  <si>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</si>
  <si>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</si>
  <si>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</si>
  <si>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</si>
  <si>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</si>
  <si>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</si>
  <si>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</si>
  <si>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</si>
  <si>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</si>
  <si>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</si>
  <si>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</si>
  <si>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</si>
  <si>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</si>
  <si>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</si>
  <si>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</si>
  <si>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</si>
  <si>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</si>
  <si>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</si>
  <si>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</si>
  <si>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</si>
  <si>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</si>
  <si>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</si>
  <si>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</si>
  <si>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</si>
  <si>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</si>
  <si>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</si>
  <si>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</si>
  <si>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</si>
  <si>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</si>
  <si>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</si>
  <si>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</si>
  <si>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</si>
  <si>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</si>
  <si>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</si>
  <si>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</si>
  <si>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</si>
  <si>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</si>
  <si>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</si>
  <si>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</si>
  <si>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</si>
  <si>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</si>
  <si>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</si>
  <si>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</si>
  <si>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</si>
  <si>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</si>
  <si>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</si>
  <si>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</si>
  <si>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</si>
  <si>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</si>
  <si>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</si>
  <si>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</si>
  <si>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</si>
  <si>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</si>
  <si>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</si>
  <si>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</si>
  <si>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</si>
  <si>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</si>
  <si>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</si>
  <si>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</si>
  <si>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</si>
  <si>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</si>
  <si>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</si>
  <si>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</si>
  <si>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</si>
  <si>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</si>
  <si>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</si>
  <si>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</si>
  <si>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</si>
  <si>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</si>
  <si>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</si>
  <si>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</si>
  <si>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</si>
  <si>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</si>
  <si>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</si>
  <si>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</si>
  <si>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</si>
  <si>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</si>
  <si>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</si>
  <si>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</si>
  <si>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</si>
  <si>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</si>
  <si>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</si>
  <si>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</si>
  <si>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</si>
  <si>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</si>
  <si>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</si>
  <si>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</si>
  <si>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</si>
  <si>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</si>
  <si>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</si>
  <si>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</si>
  <si>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</si>
  <si>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</si>
  <si>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</si>
  <si>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</si>
  <si>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</si>
  <si>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</si>
  <si>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</si>
  <si>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</si>
  <si>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</si>
  <si>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</si>
  <si>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</si>
  <si>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</si>
  <si>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</si>
  <si>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</si>
  <si>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</si>
  <si>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</si>
  <si>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</si>
  <si>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</si>
  <si>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</si>
  <si>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</si>
  <si>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</si>
  <si>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</si>
  <si>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</si>
  <si>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</si>
  <si>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</si>
  <si>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</si>
  <si>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</si>
  <si>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</si>
  <si>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</si>
  <si>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</si>
  <si>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</si>
  <si>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</si>
  <si>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</si>
  <si>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</si>
  <si>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</si>
  <si>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</si>
  <si>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</si>
  <si>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</si>
  <si>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</si>
  <si>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</si>
  <si>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</si>
  <si>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</si>
  <si>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</si>
  <si>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</si>
  <si>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</si>
  <si>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</si>
  <si>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</si>
  <si>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</si>
  <si>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</si>
  <si>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</si>
  <si>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</si>
  <si>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</si>
  <si>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</si>
  <si>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</si>
  <si>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</si>
  <si>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</si>
  <si>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</si>
  <si>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</si>
  <si>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</si>
  <si>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</si>
  <si>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</si>
  <si>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</si>
  <si>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</si>
  <si>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</si>
  <si>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</si>
  <si>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</si>
  <si>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</si>
  <si>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</si>
  <si>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</si>
  <si>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</si>
  <si>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</si>
  <si>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</si>
  <si>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</si>
  <si>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</si>
  <si>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</si>
  <si>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</si>
  <si>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</si>
  <si>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</si>
  <si>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</si>
  <si>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</si>
  <si>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</si>
  <si>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</si>
  <si>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</si>
  <si>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</si>
  <si>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</si>
  <si>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</si>
  <si>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</si>
  <si>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</si>
  <si>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</si>
  <si>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</si>
  <si>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</si>
  <si>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</si>
  <si>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</si>
  <si>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</si>
  <si>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</si>
  <si>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</si>
  <si>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</si>
  <si>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</si>
  <si>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</si>
  <si>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</si>
  <si>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</si>
  <si>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</si>
  <si>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</si>
  <si>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</si>
  <si>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</si>
  <si>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</si>
  <si>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</si>
  <si>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</si>
  <si>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</si>
  <si>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</si>
  <si>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</si>
  <si>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</si>
  <si>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</si>
  <si>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</si>
  <si>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</si>
  <si>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</si>
  <si>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</si>
  <si>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</si>
  <si>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</si>
  <si>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</si>
  <si>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</si>
  <si>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</si>
  <si>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</si>
  <si>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</si>
  <si>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</si>
  <si>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</si>
  <si>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</si>
  <si>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</si>
  <si>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</si>
  <si>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</si>
  <si>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</si>
  <si>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</si>
  <si>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</si>
  <si>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</si>
  <si>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</si>
  <si>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</si>
  <si>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</si>
  <si>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</si>
  <si>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</si>
  <si>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</si>
  <si>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</si>
  <si>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</si>
  <si>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</si>
  <si>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</si>
  <si>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</si>
  <si>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</si>
  <si>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</si>
  <si>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</si>
  <si>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</si>
  <si>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</si>
  <si>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</si>
  <si>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</si>
  <si>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</si>
  <si>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</si>
  <si>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</si>
  <si>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</si>
  <si>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</si>
  <si>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</si>
  <si>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</si>
  <si>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</si>
  <si>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</si>
  <si>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</si>
  <si>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</si>
  <si>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</si>
  <si>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</si>
  <si>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</si>
  <si>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</si>
  <si>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</si>
  <si>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</si>
  <si>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</si>
  <si>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</si>
  <si>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</si>
  <si>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</si>
  <si>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</si>
  <si>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</si>
  <si>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</si>
  <si>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</si>
  <si>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</si>
  <si>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</si>
  <si>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</si>
  <si>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</si>
  <si>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</si>
  <si>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</si>
  <si>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</si>
  <si>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</si>
  <si>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</si>
  <si>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</si>
  <si>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</si>
  <si>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</si>
  <si>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</si>
  <si>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</si>
  <si>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</si>
  <si>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</si>
  <si>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</si>
  <si>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</si>
  <si>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</si>
  <si>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</si>
  <si>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</si>
  <si>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</si>
  <si>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</si>
  <si>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</si>
  <si>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</si>
  <si>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</si>
  <si>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</si>
  <si>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</si>
  <si>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</si>
  <si>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</si>
  <si>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</si>
  <si>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</si>
  <si>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</si>
  <si>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</si>
  <si>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</si>
  <si>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</si>
  <si>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</si>
  <si>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</si>
  <si>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</si>
  <si>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</si>
  <si>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</si>
  <si>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</si>
  <si>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</si>
  <si>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</si>
  <si>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</si>
  <si>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</si>
  <si>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</si>
  <si>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</si>
  <si>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</si>
  <si>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</si>
  <si>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</si>
  <si>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</si>
  <si>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</si>
  <si>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</si>
  <si>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</si>
  <si>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</si>
  <si>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</si>
  <si>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</si>
  <si>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</si>
  <si>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</si>
  <si>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</si>
  <si>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</si>
  <si>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</si>
  <si>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</si>
  <si>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</si>
  <si>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</si>
  <si>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</si>
  <si>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</si>
  <si>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</si>
  <si>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</si>
  <si>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</si>
  <si>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</si>
  <si>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</si>
  <si>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</si>
  <si>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</si>
  <si>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</si>
  <si>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</si>
  <si>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</si>
  <si>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</si>
  <si>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</si>
  <si>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</si>
  <si>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</si>
  <si>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</si>
  <si>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</si>
  <si>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</si>
  <si>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</si>
  <si>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</si>
  <si>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</si>
  <si>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</si>
  <si>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</si>
  <si>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</si>
  <si>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</si>
  <si>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</si>
  <si>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</si>
  <si>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</si>
  <si>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</si>
  <si>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</si>
  <si>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</si>
  <si>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</si>
  <si>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</si>
  <si>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</si>
  <si>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</si>
  <si>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</si>
  <si>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</si>
  <si>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</si>
  <si>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</si>
  <si>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</si>
  <si>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</si>
  <si>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</si>
  <si>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</si>
  <si>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</si>
  <si>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</si>
  <si>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</si>
  <si>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</si>
  <si>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</si>
  <si>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</si>
  <si>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</si>
  <si>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</si>
  <si>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</si>
  <si>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</si>
  <si>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</si>
  <si>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</si>
  <si>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</si>
  <si>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</si>
  <si>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</si>
  <si>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</si>
  <si>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</si>
  <si>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</si>
  <si>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</si>
  <si>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</si>
  <si>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</si>
  <si>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</si>
  <si>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</si>
  <si>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</si>
  <si>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</si>
  <si>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</si>
  <si>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</si>
  <si>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</si>
  <si>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</si>
  <si>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</si>
  <si>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</si>
  <si>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</si>
  <si>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</si>
  <si>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</si>
  <si>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</si>
  <si>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</si>
  <si>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</si>
  <si>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</si>
  <si>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</si>
  <si>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</si>
  <si>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</si>
  <si>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</si>
  <si>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</si>
  <si>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</si>
  <si>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</si>
  <si>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</si>
  <si>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</si>
  <si>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</si>
  <si>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</si>
  <si>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</si>
  <si>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</si>
  <si>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</si>
  <si>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</si>
  <si>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</si>
  <si>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</si>
  <si>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</si>
  <si>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</si>
  <si>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</si>
  <si>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</si>
  <si>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</si>
  <si>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</si>
  <si>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</si>
  <si>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</si>
  <si>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</si>
  <si>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</si>
  <si>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</si>
  <si>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</si>
  <si>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</si>
  <si>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</si>
  <si>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</si>
  <si>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</si>
  <si>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</si>
  <si>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</si>
  <si>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</si>
  <si>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</si>
  <si>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</si>
  <si>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</si>
  <si>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</si>
  <si>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</si>
  <si>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</si>
  <si>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</si>
  <si>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</si>
  <si>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</si>
  <si>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</si>
  <si>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</si>
  <si>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</si>
  <si>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</si>
  <si>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</si>
  <si>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</si>
  <si>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</si>
  <si>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</si>
  <si>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</si>
  <si>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</si>
  <si>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</si>
  <si>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</si>
  <si>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</si>
  <si>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</si>
  <si>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</si>
  <si>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</si>
  <si>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</si>
  <si>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</si>
  <si>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</si>
  <si>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</si>
  <si>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</si>
  <si>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</si>
  <si>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</si>
  <si>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</si>
  <si>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</si>
  <si>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</si>
  <si>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</si>
  <si>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</si>
  <si>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</si>
  <si>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</si>
  <si>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</si>
  <si>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</si>
  <si>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</si>
  <si>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</si>
  <si>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</si>
  <si>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</si>
  <si>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</si>
  <si>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</si>
  <si>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</si>
  <si>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</si>
  <si>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</si>
  <si>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</si>
  <si>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</si>
  <si>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</si>
  <si>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</si>
  <si>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</si>
  <si>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</si>
  <si>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</si>
  <si>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</si>
  <si>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</si>
  <si>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</si>
  <si>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</si>
  <si>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</si>
  <si>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</si>
  <si>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</si>
  <si>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</si>
  <si>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</si>
  <si>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</si>
  <si>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</si>
  <si>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</si>
  <si>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</si>
  <si>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</si>
  <si>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</si>
  <si>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</si>
  <si>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</si>
  <si>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</si>
  <si>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</si>
  <si>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</si>
  <si>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</si>
  <si>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</si>
  <si>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451-2013</t>
  </si>
  <si>
    <t>FUNDACION GESTION Y DESARROLLO SOCIAL SEMBRANDO SEMILLAS - FUNDSEM</t>
  </si>
  <si>
    <t>F017-2017</t>
  </si>
  <si>
    <t>Atender a la primera infancia en el marco de la estrategia "De cero a siempre" de conformidad con la directrices, lineamientos y para metros establecidos por el ICBF, asi como regular las relaciones entre las pates derivadas de la entrega de aportes del ICBF a EL CONTRATISTA, para que este asuma bajo su exclusiva responsabilidad dicha atención.</t>
  </si>
  <si>
    <t>PROMOVER Y GARANTIZAR LOS DERECHOS DE LOS 16 NIÑOS Y NIÑAS UBICADOS ENL MUNICIPIOS DE SAN ANDRES DE TUMCAO, A TRAVÉS DE ESTRATEGIAS QUE INVOLUCREN AL ENTORNO FAMILIAR Y ESCOLAR COMO CONTEXTOS PROTECTORES DE LA INFANCIA.</t>
  </si>
  <si>
    <t>F017-2018</t>
  </si>
  <si>
    <t>451-2020</t>
  </si>
  <si>
    <t>444-2020</t>
  </si>
  <si>
    <t>438-2020</t>
  </si>
  <si>
    <t>179-2020</t>
  </si>
  <si>
    <t>169-2020</t>
  </si>
  <si>
    <t>213-2020</t>
  </si>
  <si>
    <t>194-2020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</si>
  <si>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</si>
  <si>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Siemppre </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</si>
  <si>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</si>
  <si>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</si>
  <si>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</si>
  <si>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</si>
  <si>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MERY JOHANNA PEREZ VALLEJO</t>
  </si>
  <si>
    <t>MANZANA 19 CASA 16B  BARRIO SUMATAMBO, SAN JUAN DE PASTO</t>
  </si>
  <si>
    <t>3015500151</t>
  </si>
  <si>
    <t>MANZANA 19 CASA 16B  BARRIO SUMATAMBO</t>
  </si>
  <si>
    <t>proservco1@hotmail.com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</si>
</sst>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6" zoomScale="55" zoomScaleNormal="55" zoomScaleSheetLayoutView="40" zoomScalePageLayoutView="40" workbookViewId="0">
      <selection activeCell="J53" sqref="J5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5" t="s">
        <v>2653</v>
      </c>
      <c r="D2" s="206"/>
      <c r="E2" s="206"/>
      <c r="F2" s="206"/>
      <c r="G2" s="206"/>
      <c r="H2" s="206"/>
      <c r="I2" s="206"/>
      <c r="J2" s="206"/>
      <c r="K2" s="206"/>
      <c r="L2" s="181" t="s">
        <v>2640</v>
      </c>
      <c r="M2" s="181"/>
      <c r="N2" s="189" t="s">
        <v>2641</v>
      </c>
      <c r="O2" s="190"/>
    </row>
    <row r="3" spans="1:20" ht="33" customHeight="1" x14ac:dyDescent="0.3">
      <c r="A3" s="9"/>
      <c r="B3" s="8"/>
      <c r="C3" s="207"/>
      <c r="D3" s="208"/>
      <c r="E3" s="208"/>
      <c r="F3" s="208"/>
      <c r="G3" s="208"/>
      <c r="H3" s="208"/>
      <c r="I3" s="208"/>
      <c r="J3" s="208"/>
      <c r="K3" s="208"/>
      <c r="L3" s="191" t="s">
        <v>1</v>
      </c>
      <c r="M3" s="191"/>
      <c r="N3" s="191" t="s">
        <v>2642</v>
      </c>
      <c r="O3" s="193"/>
    </row>
    <row r="4" spans="1:20" ht="24.75" customHeight="1" thickBot="1" x14ac:dyDescent="0.35">
      <c r="A4" s="10"/>
      <c r="B4" s="12"/>
      <c r="C4" s="209"/>
      <c r="D4" s="210"/>
      <c r="E4" s="210"/>
      <c r="F4" s="210"/>
      <c r="G4" s="210"/>
      <c r="H4" s="210"/>
      <c r="I4" s="210"/>
      <c r="J4" s="210"/>
      <c r="K4" s="210"/>
      <c r="L4" s="194" t="s">
        <v>0</v>
      </c>
      <c r="M4" s="194"/>
      <c r="N4" s="194"/>
      <c r="O4" s="19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2676</v>
      </c>
      <c r="D15" s="35"/>
      <c r="E15" s="35"/>
      <c r="F15" s="5"/>
      <c r="G15" s="32" t="s">
        <v>1168</v>
      </c>
      <c r="H15" s="103"/>
      <c r="I15" s="32" t="s">
        <v>2624</v>
      </c>
      <c r="J15" s="108" t="s">
        <v>2626</v>
      </c>
      <c r="L15" s="211" t="s">
        <v>8</v>
      </c>
      <c r="M15" s="211"/>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2" t="s">
        <v>21</v>
      </c>
      <c r="B17" s="183"/>
      <c r="C17" s="183"/>
      <c r="D17" s="183"/>
      <c r="E17" s="183"/>
      <c r="F17" s="183"/>
      <c r="G17" s="183"/>
      <c r="H17" s="182" t="s">
        <v>12</v>
      </c>
      <c r="I17" s="183"/>
      <c r="J17" s="183"/>
      <c r="K17" s="183"/>
      <c r="L17" s="183"/>
      <c r="M17" s="183"/>
      <c r="N17" s="183"/>
      <c r="O17" s="18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3">
      <c r="A20" s="9"/>
      <c r="B20" s="109">
        <v>814006888</v>
      </c>
      <c r="C20" s="5"/>
      <c r="D20" s="73"/>
      <c r="E20" s="5"/>
      <c r="F20" s="5"/>
      <c r="G20" s="5"/>
      <c r="H20" s="188"/>
      <c r="I20" s="149" t="s">
        <v>110</v>
      </c>
      <c r="J20" s="150" t="s">
        <v>819</v>
      </c>
      <c r="K20" s="151">
        <v>7278723077</v>
      </c>
      <c r="L20" s="152"/>
      <c r="M20" s="152">
        <v>44561</v>
      </c>
      <c r="N20" s="135">
        <f>+(M20-L20)/30</f>
        <v>1485.3666666666666</v>
      </c>
      <c r="O20" s="138"/>
      <c r="U20" s="134"/>
      <c r="V20" s="105">
        <f ca="1">NOW()</f>
        <v>44193.790877893516</v>
      </c>
      <c r="W20" s="105">
        <f ca="1">NOW()</f>
        <v>44193.790877893516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3">
      <c r="A38" s="9"/>
      <c r="B38" s="180" t="str">
        <f>VLOOKUP(B20,EAS!A2:B1439,2,0)</f>
        <v>FUNDACION PROSERVCO</v>
      </c>
      <c r="C38" s="180"/>
      <c r="D38" s="180"/>
      <c r="E38" s="180"/>
      <c r="F38" s="180"/>
      <c r="G38" s="5"/>
      <c r="H38" s="132"/>
      <c r="I38" s="192" t="s">
        <v>7</v>
      </c>
      <c r="J38" s="192"/>
      <c r="K38" s="192"/>
      <c r="L38" s="192"/>
      <c r="M38" s="192"/>
      <c r="N38" s="192"/>
      <c r="O38" s="133"/>
    </row>
    <row r="39" spans="1:16" ht="42.9" customHeight="1" thickBot="1" x14ac:dyDescent="0.35">
      <c r="A39" s="10"/>
      <c r="B39" s="11"/>
      <c r="C39" s="11"/>
      <c r="D39" s="11"/>
      <c r="E39" s="11"/>
      <c r="F39" s="11"/>
      <c r="G39" s="11"/>
      <c r="H39" s="10"/>
      <c r="I39" s="224" t="s">
        <v>2677</v>
      </c>
      <c r="J39" s="224"/>
      <c r="K39" s="224"/>
      <c r="L39" s="224"/>
      <c r="M39" s="224"/>
      <c r="N39" s="224"/>
      <c r="O39" s="12"/>
    </row>
    <row r="40" spans="1:16" ht="15" thickBot="1" x14ac:dyDescent="0.35"/>
    <row r="41" spans="1:16" s="19" customFormat="1" ht="31.5" customHeight="1" thickBot="1" x14ac:dyDescent="0.35">
      <c r="A41" s="182" t="s">
        <v>3</v>
      </c>
      <c r="B41" s="183"/>
      <c r="C41" s="183"/>
      <c r="D41" s="183"/>
      <c r="E41" s="183"/>
      <c r="F41" s="183"/>
      <c r="G41" s="183"/>
      <c r="H41" s="183"/>
      <c r="I41" s="183"/>
      <c r="J41" s="183"/>
      <c r="K41" s="183"/>
      <c r="L41" s="183"/>
      <c r="M41" s="183"/>
      <c r="N41" s="183"/>
      <c r="O41" s="184"/>
      <c r="P41" s="76"/>
    </row>
    <row r="42" spans="1:16" ht="8.25" customHeight="1" thickBot="1" x14ac:dyDescent="0.35"/>
    <row r="43" spans="1:16" s="19" customFormat="1" ht="31.5" customHeight="1" thickBot="1" x14ac:dyDescent="0.35">
      <c r="A43" s="226" t="s">
        <v>4</v>
      </c>
      <c r="B43" s="227"/>
      <c r="C43" s="227"/>
      <c r="D43" s="227"/>
      <c r="E43" s="227"/>
      <c r="F43" s="227"/>
      <c r="G43" s="227"/>
      <c r="H43" s="227"/>
      <c r="I43" s="227"/>
      <c r="J43" s="227"/>
      <c r="K43" s="227"/>
      <c r="L43" s="227"/>
      <c r="M43" s="227"/>
      <c r="N43" s="227"/>
      <c r="O43" s="228"/>
      <c r="P43" s="76"/>
    </row>
    <row r="44" spans="1:16" ht="15" customHeight="1" x14ac:dyDescent="0.3">
      <c r="A44" s="229" t="s">
        <v>2654</v>
      </c>
      <c r="B44" s="230"/>
      <c r="C44" s="230"/>
      <c r="D44" s="230"/>
      <c r="E44" s="230"/>
      <c r="F44" s="230"/>
      <c r="G44" s="230"/>
      <c r="H44" s="230"/>
      <c r="I44" s="230"/>
      <c r="J44" s="230"/>
      <c r="K44" s="230"/>
      <c r="L44" s="230"/>
      <c r="M44" s="230"/>
      <c r="N44" s="230"/>
      <c r="O44" s="231"/>
    </row>
    <row r="45" spans="1:16" x14ac:dyDescent="0.3">
      <c r="A45" s="232"/>
      <c r="B45" s="233"/>
      <c r="C45" s="233"/>
      <c r="D45" s="233"/>
      <c r="E45" s="233"/>
      <c r="F45" s="233"/>
      <c r="G45" s="233"/>
      <c r="H45" s="233"/>
      <c r="I45" s="233"/>
      <c r="J45" s="233"/>
      <c r="K45" s="233"/>
      <c r="L45" s="233"/>
      <c r="M45" s="233"/>
      <c r="N45" s="233"/>
      <c r="O45" s="23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2664</v>
      </c>
      <c r="C48" s="112" t="s">
        <v>31</v>
      </c>
      <c r="D48" s="110" t="s">
        <v>2678</v>
      </c>
      <c r="E48" s="145">
        <v>41565</v>
      </c>
      <c r="F48" s="145">
        <v>41851</v>
      </c>
      <c r="G48" s="160">
        <f>IF(AND(E48&lt;&gt;"",F48&lt;&gt;""),((F48-E48)/30),"")</f>
        <v>9.5333333333333332</v>
      </c>
      <c r="H48" s="114" t="s">
        <v>2681</v>
      </c>
      <c r="I48" s="113" t="s">
        <v>110</v>
      </c>
      <c r="J48" s="113" t="s">
        <v>819</v>
      </c>
      <c r="K48" s="116">
        <v>407430824</v>
      </c>
      <c r="L48" s="115" t="s">
        <v>1148</v>
      </c>
      <c r="M48" s="117">
        <v>1</v>
      </c>
      <c r="N48" s="115" t="s">
        <v>2634</v>
      </c>
      <c r="O48" s="115" t="s">
        <v>26</v>
      </c>
      <c r="P48" s="78"/>
    </row>
    <row r="49" spans="1:16" s="6" customFormat="1" ht="24.75" customHeight="1" x14ac:dyDescent="0.3">
      <c r="A49" s="143">
        <v>2</v>
      </c>
      <c r="B49" s="111" t="s">
        <v>2679</v>
      </c>
      <c r="C49" s="112" t="s">
        <v>32</v>
      </c>
      <c r="D49" s="110" t="s">
        <v>2680</v>
      </c>
      <c r="E49" s="145">
        <v>42779</v>
      </c>
      <c r="F49" s="145">
        <v>43388</v>
      </c>
      <c r="G49" s="160">
        <f t="shared" ref="G49:G50" si="2">IF(AND(E49&lt;&gt;"",F49&lt;&gt;""),((F49-E49)/30),"")</f>
        <v>20.3</v>
      </c>
      <c r="H49" s="114" t="s">
        <v>2682</v>
      </c>
      <c r="I49" s="121" t="s">
        <v>110</v>
      </c>
      <c r="J49" s="121" t="s">
        <v>819</v>
      </c>
      <c r="K49" s="116">
        <v>25300000</v>
      </c>
      <c r="L49" s="124" t="s">
        <v>1148</v>
      </c>
      <c r="M49" s="117">
        <v>1</v>
      </c>
      <c r="N49" s="124" t="s">
        <v>2634</v>
      </c>
      <c r="O49" s="115" t="s">
        <v>1148</v>
      </c>
      <c r="P49" s="78"/>
    </row>
    <row r="50" spans="1:16" s="6" customFormat="1" ht="24.75" customHeight="1" x14ac:dyDescent="0.3">
      <c r="A50" s="143">
        <v>3</v>
      </c>
      <c r="B50" s="122" t="s">
        <v>2679</v>
      </c>
      <c r="C50" s="124" t="s">
        <v>32</v>
      </c>
      <c r="D50" s="121" t="s">
        <v>2683</v>
      </c>
      <c r="E50" s="145">
        <v>43409</v>
      </c>
      <c r="F50" s="145">
        <v>43798</v>
      </c>
      <c r="G50" s="160">
        <f t="shared" si="2"/>
        <v>12.966666666666667</v>
      </c>
      <c r="H50" s="119" t="s">
        <v>2682</v>
      </c>
      <c r="I50" s="121" t="s">
        <v>110</v>
      </c>
      <c r="J50" s="121" t="s">
        <v>819</v>
      </c>
      <c r="K50" s="116">
        <v>16000000</v>
      </c>
      <c r="L50" s="124" t="s">
        <v>1148</v>
      </c>
      <c r="M50" s="117">
        <v>1</v>
      </c>
      <c r="N50" s="124" t="s">
        <v>2634</v>
      </c>
      <c r="O50" s="124" t="s">
        <v>1148</v>
      </c>
      <c r="P50" s="78"/>
    </row>
    <row r="51" spans="1:16" s="6" customFormat="1" ht="24.75" customHeight="1" outlineLevel="1" x14ac:dyDescent="0.3">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6" t="s">
        <v>2633</v>
      </c>
      <c r="B109" s="227"/>
      <c r="C109" s="227"/>
      <c r="D109" s="227"/>
      <c r="E109" s="227"/>
      <c r="F109" s="227"/>
      <c r="G109" s="227"/>
      <c r="H109" s="227"/>
      <c r="I109" s="227"/>
      <c r="J109" s="227"/>
      <c r="K109" s="227"/>
      <c r="L109" s="227"/>
      <c r="M109" s="227"/>
      <c r="N109" s="227"/>
      <c r="O109" s="228"/>
      <c r="P109" s="76"/>
    </row>
    <row r="110" spans="1:16" ht="15" customHeight="1" x14ac:dyDescent="0.3">
      <c r="A110" s="229" t="s">
        <v>2655</v>
      </c>
      <c r="B110" s="230"/>
      <c r="C110" s="230"/>
      <c r="D110" s="230"/>
      <c r="E110" s="230"/>
      <c r="F110" s="230"/>
      <c r="G110" s="230"/>
      <c r="H110" s="230"/>
      <c r="I110" s="230"/>
      <c r="J110" s="230"/>
      <c r="K110" s="230"/>
      <c r="L110" s="230"/>
      <c r="M110" s="230"/>
      <c r="N110" s="230"/>
      <c r="O110" s="231"/>
    </row>
    <row r="111" spans="1:16" ht="15" thickBot="1" x14ac:dyDescent="0.35">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5">
      <c r="I112" s="239" t="s">
        <v>9</v>
      </c>
      <c r="J112" s="240"/>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t="s">
        <v>2684</v>
      </c>
      <c r="E114" s="145">
        <v>44167</v>
      </c>
      <c r="F114" s="145">
        <v>44773</v>
      </c>
      <c r="G114" s="160">
        <f>IF(AND(E114&lt;&gt;"",F114&lt;&gt;""),((F114-E114)/30),"")</f>
        <v>20.2</v>
      </c>
      <c r="H114" s="122" t="s">
        <v>2691</v>
      </c>
      <c r="I114" s="121" t="s">
        <v>110</v>
      </c>
      <c r="J114" s="121" t="s">
        <v>769</v>
      </c>
      <c r="K114" s="123">
        <v>8602402421</v>
      </c>
      <c r="L114" s="100">
        <f>+IF(AND(K114&gt;0,O114="Ejecución"),(K114/877802)*Tabla28[[#This Row],[% participación]],IF(AND(K114&gt;0,O114&lt;&gt;"Ejecución"),"-",""))</f>
        <v>9799.934861164591</v>
      </c>
      <c r="M114" s="124" t="s">
        <v>1148</v>
      </c>
      <c r="N114" s="173">
        <v>1</v>
      </c>
      <c r="O114" s="162" t="s">
        <v>1150</v>
      </c>
      <c r="P114" s="78"/>
    </row>
    <row r="115" spans="1:16" s="6" customFormat="1" ht="24.75" customHeight="1" x14ac:dyDescent="0.3">
      <c r="A115" s="143">
        <v>2</v>
      </c>
      <c r="B115" s="161" t="s">
        <v>2664</v>
      </c>
      <c r="C115" s="163" t="s">
        <v>31</v>
      </c>
      <c r="D115" s="63" t="s">
        <v>2685</v>
      </c>
      <c r="E115" s="145">
        <v>44167</v>
      </c>
      <c r="F115" s="145">
        <v>44773</v>
      </c>
      <c r="G115" s="160">
        <f t="shared" ref="G115:G116" si="4">IF(AND(E115&lt;&gt;"",F115&lt;&gt;""),((F115-E115)/30),"")</f>
        <v>20.2</v>
      </c>
      <c r="H115" s="64" t="s">
        <v>2692</v>
      </c>
      <c r="I115" s="63" t="s">
        <v>110</v>
      </c>
      <c r="J115" s="63" t="s">
        <v>786</v>
      </c>
      <c r="K115" s="68">
        <v>3753322008</v>
      </c>
      <c r="L115" s="100">
        <f>+IF(AND(K115&gt;0,O115="Ejecución"),(K115/877802)*Tabla28[[#This Row],[% participación]],IF(AND(K115&gt;0,O115&lt;&gt;"Ejecución"),"-",""))</f>
        <v>4275.818473869962</v>
      </c>
      <c r="M115" s="124" t="s">
        <v>1148</v>
      </c>
      <c r="N115" s="173">
        <v>1</v>
      </c>
      <c r="O115" s="162" t="s">
        <v>1150</v>
      </c>
      <c r="P115" s="78"/>
    </row>
    <row r="116" spans="1:16" s="6" customFormat="1" ht="24.75" customHeight="1" x14ac:dyDescent="0.3">
      <c r="A116" s="143">
        <v>3</v>
      </c>
      <c r="B116" s="161" t="s">
        <v>2664</v>
      </c>
      <c r="C116" s="163" t="s">
        <v>31</v>
      </c>
      <c r="D116" s="63" t="s">
        <v>2685</v>
      </c>
      <c r="E116" s="145">
        <v>44167</v>
      </c>
      <c r="F116" s="145">
        <v>44773</v>
      </c>
      <c r="G116" s="160">
        <f t="shared" si="4"/>
        <v>20.2</v>
      </c>
      <c r="H116" s="64" t="s">
        <v>2692</v>
      </c>
      <c r="I116" s="63" t="s">
        <v>110</v>
      </c>
      <c r="J116" s="63" t="s">
        <v>769</v>
      </c>
      <c r="K116" s="68">
        <v>3753322008</v>
      </c>
      <c r="L116" s="100">
        <f>+IF(AND(K116&gt;0,O116="Ejecución"),(K116/877802)*Tabla28[[#This Row],[% participación]],IF(AND(K116&gt;0,O116&lt;&gt;"Ejecución"),"-",""))</f>
        <v>4275.818473869962</v>
      </c>
      <c r="M116" s="124" t="s">
        <v>1148</v>
      </c>
      <c r="N116" s="173">
        <v>1</v>
      </c>
      <c r="O116" s="162" t="s">
        <v>1150</v>
      </c>
      <c r="P116" s="78"/>
    </row>
    <row r="117" spans="1:16" s="6" customFormat="1" ht="24.75" customHeight="1" outlineLevel="1" x14ac:dyDescent="0.3">
      <c r="A117" s="143">
        <v>4</v>
      </c>
      <c r="B117" s="161" t="s">
        <v>2664</v>
      </c>
      <c r="C117" s="163" t="s">
        <v>31</v>
      </c>
      <c r="D117" s="63" t="s">
        <v>2685</v>
      </c>
      <c r="E117" s="145">
        <v>44167</v>
      </c>
      <c r="F117" s="145">
        <v>44773</v>
      </c>
      <c r="G117" s="160">
        <f t="shared" ref="G117:G159" si="5">IF(AND(E117&lt;&gt;"",F117&lt;&gt;""),((F117-E117)/30),"")</f>
        <v>20.2</v>
      </c>
      <c r="H117" s="64" t="s">
        <v>2692</v>
      </c>
      <c r="I117" s="63" t="s">
        <v>110</v>
      </c>
      <c r="J117" s="63" t="s">
        <v>818</v>
      </c>
      <c r="K117" s="68">
        <v>3753322008</v>
      </c>
      <c r="L117" s="100">
        <f>+IF(AND(K117&gt;0,O117="Ejecución"),(K117/877802)*Tabla28[[#This Row],[% participación]],IF(AND(K117&gt;0,O117&lt;&gt;"Ejecución"),"-",""))</f>
        <v>4275.818473869962</v>
      </c>
      <c r="M117" s="124" t="s">
        <v>1148</v>
      </c>
      <c r="N117" s="173">
        <v>1</v>
      </c>
      <c r="O117" s="162" t="s">
        <v>1150</v>
      </c>
      <c r="P117" s="78"/>
    </row>
    <row r="118" spans="1:16" s="7" customFormat="1" ht="24.75" customHeight="1" outlineLevel="1" x14ac:dyDescent="0.3">
      <c r="A118" s="144">
        <v>5</v>
      </c>
      <c r="B118" s="161" t="s">
        <v>2664</v>
      </c>
      <c r="C118" s="163" t="s">
        <v>31</v>
      </c>
      <c r="D118" s="63" t="s">
        <v>2685</v>
      </c>
      <c r="E118" s="145">
        <v>44167</v>
      </c>
      <c r="F118" s="145">
        <v>44773</v>
      </c>
      <c r="G118" s="160">
        <f t="shared" si="5"/>
        <v>20.2</v>
      </c>
      <c r="H118" s="64" t="s">
        <v>2692</v>
      </c>
      <c r="I118" s="63" t="s">
        <v>110</v>
      </c>
      <c r="J118" s="63" t="s">
        <v>821</v>
      </c>
      <c r="K118" s="68">
        <v>3753322008</v>
      </c>
      <c r="L118" s="100">
        <f>+IF(AND(K118&gt;0,O118="Ejecución"),(K118/877802)*Tabla28[[#This Row],[% participación]],IF(AND(K118&gt;0,O118&lt;&gt;"Ejecución"),"-",""))</f>
        <v>4275.818473869962</v>
      </c>
      <c r="M118" s="124" t="s">
        <v>1148</v>
      </c>
      <c r="N118" s="173">
        <v>1</v>
      </c>
      <c r="O118" s="162" t="s">
        <v>1150</v>
      </c>
      <c r="P118" s="79"/>
    </row>
    <row r="119" spans="1:16" s="7" customFormat="1" ht="24.75" customHeight="1" outlineLevel="1" x14ac:dyDescent="0.3">
      <c r="A119" s="144">
        <v>6</v>
      </c>
      <c r="B119" s="161" t="s">
        <v>2664</v>
      </c>
      <c r="C119" s="163" t="s">
        <v>31</v>
      </c>
      <c r="D119" s="63" t="s">
        <v>2686</v>
      </c>
      <c r="E119" s="145">
        <v>44167</v>
      </c>
      <c r="F119" s="145">
        <v>44773</v>
      </c>
      <c r="G119" s="160">
        <f t="shared" si="5"/>
        <v>20.2</v>
      </c>
      <c r="H119" s="64" t="s">
        <v>2691</v>
      </c>
      <c r="I119" s="63" t="s">
        <v>110</v>
      </c>
      <c r="J119" s="63" t="s">
        <v>780</v>
      </c>
      <c r="K119" s="68">
        <v>2992658617</v>
      </c>
      <c r="L119" s="100">
        <f>+IF(AND(K119&gt;0,O119="Ejecución"),(K119/877802)*Tabla28[[#This Row],[% participación]],IF(AND(K119&gt;0,O119&lt;&gt;"Ejecución"),"-",""))</f>
        <v>3409.2638396813859</v>
      </c>
      <c r="M119" s="124" t="s">
        <v>1148</v>
      </c>
      <c r="N119" s="173">
        <v>1</v>
      </c>
      <c r="O119" s="162" t="s">
        <v>1150</v>
      </c>
      <c r="P119" s="79"/>
    </row>
    <row r="120" spans="1:16" s="7" customFormat="1" ht="24.75" customHeight="1" outlineLevel="1" x14ac:dyDescent="0.3">
      <c r="A120" s="144">
        <v>7</v>
      </c>
      <c r="B120" s="161" t="s">
        <v>2664</v>
      </c>
      <c r="C120" s="163" t="s">
        <v>31</v>
      </c>
      <c r="D120" s="63" t="s">
        <v>2686</v>
      </c>
      <c r="E120" s="145">
        <v>44167</v>
      </c>
      <c r="F120" s="145">
        <v>44773</v>
      </c>
      <c r="G120" s="160">
        <f t="shared" si="5"/>
        <v>20.2</v>
      </c>
      <c r="H120" s="64" t="s">
        <v>2691</v>
      </c>
      <c r="I120" s="63" t="s">
        <v>110</v>
      </c>
      <c r="J120" s="63" t="s">
        <v>784</v>
      </c>
      <c r="K120" s="68">
        <v>2992658617</v>
      </c>
      <c r="L120" s="100">
        <f>+IF(AND(K120&gt;0,O120="Ejecución"),(K120/877802)*Tabla28[[#This Row],[% participación]],IF(AND(K120&gt;0,O120&lt;&gt;"Ejecución"),"-",""))</f>
        <v>3409.2638396813859</v>
      </c>
      <c r="M120" s="124" t="s">
        <v>1148</v>
      </c>
      <c r="N120" s="173">
        <v>1</v>
      </c>
      <c r="O120" s="162" t="s">
        <v>1150</v>
      </c>
      <c r="P120" s="79"/>
    </row>
    <row r="121" spans="1:16" s="7" customFormat="1" ht="24.75" customHeight="1" outlineLevel="1" x14ac:dyDescent="0.3">
      <c r="A121" s="144">
        <v>8</v>
      </c>
      <c r="B121" s="161" t="s">
        <v>2664</v>
      </c>
      <c r="C121" s="163" t="s">
        <v>31</v>
      </c>
      <c r="D121" s="63" t="s">
        <v>2686</v>
      </c>
      <c r="E121" s="145">
        <v>44167</v>
      </c>
      <c r="F121" s="145">
        <v>44773</v>
      </c>
      <c r="G121" s="160">
        <f t="shared" si="5"/>
        <v>20.2</v>
      </c>
      <c r="H121" s="102" t="s">
        <v>2691</v>
      </c>
      <c r="I121" s="63" t="s">
        <v>110</v>
      </c>
      <c r="J121" s="63" t="s">
        <v>797</v>
      </c>
      <c r="K121" s="68">
        <v>2992658617</v>
      </c>
      <c r="L121" s="100">
        <f>+IF(AND(K121&gt;0,O121="Ejecución"),(K121/877802)*Tabla28[[#This Row],[% participación]],IF(AND(K121&gt;0,O121&lt;&gt;"Ejecución"),"-",""))</f>
        <v>3409.2638396813859</v>
      </c>
      <c r="M121" s="124" t="s">
        <v>1148</v>
      </c>
      <c r="N121" s="173">
        <v>1</v>
      </c>
      <c r="O121" s="162" t="s">
        <v>1150</v>
      </c>
      <c r="P121" s="79"/>
    </row>
    <row r="122" spans="1:16" s="7" customFormat="1" ht="24.75" customHeight="1" outlineLevel="1" x14ac:dyDescent="0.3">
      <c r="A122" s="144">
        <v>9</v>
      </c>
      <c r="B122" s="161" t="s">
        <v>2664</v>
      </c>
      <c r="C122" s="163" t="s">
        <v>31</v>
      </c>
      <c r="D122" s="63" t="s">
        <v>2686</v>
      </c>
      <c r="E122" s="145">
        <v>44167</v>
      </c>
      <c r="F122" s="145">
        <v>44773</v>
      </c>
      <c r="G122" s="160">
        <f t="shared" si="5"/>
        <v>20.2</v>
      </c>
      <c r="H122" s="64" t="s">
        <v>2691</v>
      </c>
      <c r="I122" s="63" t="s">
        <v>110</v>
      </c>
      <c r="J122" s="63" t="s">
        <v>805</v>
      </c>
      <c r="K122" s="68">
        <v>2992658617</v>
      </c>
      <c r="L122" s="100">
        <f>+IF(AND(K122&gt;0,O122="Ejecución"),(K122/877802)*Tabla28[[#This Row],[% participación]],IF(AND(K122&gt;0,O122&lt;&gt;"Ejecución"),"-",""))</f>
        <v>3409.2638396813859</v>
      </c>
      <c r="M122" s="124" t="s">
        <v>1148</v>
      </c>
      <c r="N122" s="173">
        <v>1</v>
      </c>
      <c r="O122" s="162" t="s">
        <v>1150</v>
      </c>
      <c r="P122" s="79"/>
    </row>
    <row r="123" spans="1:16" s="7" customFormat="1" ht="24.75" customHeight="1" outlineLevel="1" x14ac:dyDescent="0.3">
      <c r="A123" s="144">
        <v>10</v>
      </c>
      <c r="B123" s="161" t="s">
        <v>2664</v>
      </c>
      <c r="C123" s="163" t="s">
        <v>31</v>
      </c>
      <c r="D123" s="63" t="s">
        <v>2686</v>
      </c>
      <c r="E123" s="145">
        <v>44167</v>
      </c>
      <c r="F123" s="145">
        <v>44773</v>
      </c>
      <c r="G123" s="160">
        <f t="shared" si="5"/>
        <v>20.2</v>
      </c>
      <c r="H123" s="64" t="s">
        <v>2691</v>
      </c>
      <c r="I123" s="63" t="s">
        <v>110</v>
      </c>
      <c r="J123" s="63" t="s">
        <v>817</v>
      </c>
      <c r="K123" s="68">
        <v>2992658617</v>
      </c>
      <c r="L123" s="100">
        <f>+IF(AND(K123&gt;0,O123="Ejecución"),(K123/877802)*Tabla28[[#This Row],[% participación]],IF(AND(K123&gt;0,O123&lt;&gt;"Ejecución"),"-",""))</f>
        <v>3409.2638396813859</v>
      </c>
      <c r="M123" s="124" t="s">
        <v>1148</v>
      </c>
      <c r="N123" s="173">
        <v>1</v>
      </c>
      <c r="O123" s="162" t="s">
        <v>1150</v>
      </c>
      <c r="P123" s="79"/>
    </row>
    <row r="124" spans="1:16" s="7" customFormat="1" ht="24.75" customHeight="1" outlineLevel="1" x14ac:dyDescent="0.3">
      <c r="A124" s="144">
        <v>11</v>
      </c>
      <c r="B124" s="161" t="s">
        <v>2664</v>
      </c>
      <c r="C124" s="163" t="s">
        <v>31</v>
      </c>
      <c r="D124" s="63" t="s">
        <v>2687</v>
      </c>
      <c r="E124" s="145">
        <v>43884</v>
      </c>
      <c r="F124" s="145">
        <v>44196</v>
      </c>
      <c r="G124" s="160">
        <f t="shared" si="5"/>
        <v>10.4</v>
      </c>
      <c r="H124" s="64" t="s">
        <v>2693</v>
      </c>
      <c r="I124" s="63" t="s">
        <v>110</v>
      </c>
      <c r="J124" s="63" t="s">
        <v>780</v>
      </c>
      <c r="K124" s="68">
        <v>2435182322</v>
      </c>
      <c r="L124" s="100">
        <f>+IF(AND(K124&gt;0,O124="Ejecución"),(K124/877802)*Tabla28[[#This Row],[% participación]],IF(AND(K124&gt;0,O124&lt;&gt;"Ejecución"),"-",""))</f>
        <v>2774.1817881481247</v>
      </c>
      <c r="M124" s="124" t="s">
        <v>1148</v>
      </c>
      <c r="N124" s="173">
        <v>1</v>
      </c>
      <c r="O124" s="162" t="s">
        <v>1150</v>
      </c>
      <c r="P124" s="79"/>
    </row>
    <row r="125" spans="1:16" s="7" customFormat="1" ht="24.75" customHeight="1" outlineLevel="1" x14ac:dyDescent="0.3">
      <c r="A125" s="144">
        <v>12</v>
      </c>
      <c r="B125" s="161" t="s">
        <v>2664</v>
      </c>
      <c r="C125" s="163" t="s">
        <v>31</v>
      </c>
      <c r="D125" s="63" t="s">
        <v>2687</v>
      </c>
      <c r="E125" s="145">
        <v>43884</v>
      </c>
      <c r="F125" s="145">
        <v>44196</v>
      </c>
      <c r="G125" s="160">
        <f t="shared" si="5"/>
        <v>10.4</v>
      </c>
      <c r="H125" s="64" t="s">
        <v>2693</v>
      </c>
      <c r="I125" s="63" t="s">
        <v>110</v>
      </c>
      <c r="J125" s="63" t="s">
        <v>784</v>
      </c>
      <c r="K125" s="68">
        <v>2435182322</v>
      </c>
      <c r="L125" s="100">
        <f>+IF(AND(K125&gt;0,O125="Ejecución"),(K125/877802)*Tabla28[[#This Row],[% participación]],IF(AND(K125&gt;0,O125&lt;&gt;"Ejecución"),"-",""))</f>
        <v>2774.1817881481247</v>
      </c>
      <c r="M125" s="124" t="s">
        <v>1148</v>
      </c>
      <c r="N125" s="173">
        <v>1</v>
      </c>
      <c r="O125" s="162" t="s">
        <v>1150</v>
      </c>
      <c r="P125" s="79"/>
    </row>
    <row r="126" spans="1:16" s="7" customFormat="1" ht="24.75" customHeight="1" outlineLevel="1" x14ac:dyDescent="0.3">
      <c r="A126" s="144">
        <v>13</v>
      </c>
      <c r="B126" s="161" t="s">
        <v>2664</v>
      </c>
      <c r="C126" s="163" t="s">
        <v>31</v>
      </c>
      <c r="D126" s="63" t="s">
        <v>2687</v>
      </c>
      <c r="E126" s="145">
        <v>43884</v>
      </c>
      <c r="F126" s="145">
        <v>44196</v>
      </c>
      <c r="G126" s="160">
        <f t="shared" si="5"/>
        <v>10.4</v>
      </c>
      <c r="H126" s="64" t="s">
        <v>2693</v>
      </c>
      <c r="I126" s="63" t="s">
        <v>110</v>
      </c>
      <c r="J126" s="63" t="s">
        <v>797</v>
      </c>
      <c r="K126" s="68">
        <v>2435182322</v>
      </c>
      <c r="L126" s="100">
        <f>+IF(AND(K126&gt;0,O126="Ejecución"),(K126/877802)*Tabla28[[#This Row],[% participación]],IF(AND(K126&gt;0,O126&lt;&gt;"Ejecución"),"-",""))</f>
        <v>2774.1817881481247</v>
      </c>
      <c r="M126" s="124" t="s">
        <v>1148</v>
      </c>
      <c r="N126" s="173">
        <v>1</v>
      </c>
      <c r="O126" s="162" t="s">
        <v>1150</v>
      </c>
      <c r="P126" s="79"/>
    </row>
    <row r="127" spans="1:16" s="7" customFormat="1" ht="24.75" customHeight="1" outlineLevel="1" x14ac:dyDescent="0.3">
      <c r="A127" s="144">
        <v>14</v>
      </c>
      <c r="B127" s="161" t="s">
        <v>2664</v>
      </c>
      <c r="C127" s="163" t="s">
        <v>31</v>
      </c>
      <c r="D127" s="63" t="s">
        <v>2687</v>
      </c>
      <c r="E127" s="145">
        <v>43884</v>
      </c>
      <c r="F127" s="145">
        <v>44196</v>
      </c>
      <c r="G127" s="160">
        <f t="shared" si="5"/>
        <v>10.4</v>
      </c>
      <c r="H127" s="64" t="s">
        <v>2693</v>
      </c>
      <c r="I127" s="63" t="s">
        <v>110</v>
      </c>
      <c r="J127" s="63" t="s">
        <v>805</v>
      </c>
      <c r="K127" s="68">
        <v>2435182322</v>
      </c>
      <c r="L127" s="100">
        <f>+IF(AND(K127&gt;0,O127="Ejecución"),(K127/877802)*Tabla28[[#This Row],[% participación]],IF(AND(K127&gt;0,O127&lt;&gt;"Ejecución"),"-",""))</f>
        <v>2774.1817881481247</v>
      </c>
      <c r="M127" s="124" t="s">
        <v>1148</v>
      </c>
      <c r="N127" s="173">
        <v>1</v>
      </c>
      <c r="O127" s="162" t="s">
        <v>1150</v>
      </c>
      <c r="P127" s="79"/>
    </row>
    <row r="128" spans="1:16" s="7" customFormat="1" ht="24.75" customHeight="1" outlineLevel="1" x14ac:dyDescent="0.3">
      <c r="A128" s="144">
        <v>15</v>
      </c>
      <c r="B128" s="161" t="s">
        <v>2664</v>
      </c>
      <c r="C128" s="163" t="s">
        <v>31</v>
      </c>
      <c r="D128" s="63" t="s">
        <v>2687</v>
      </c>
      <c r="E128" s="145">
        <v>43884</v>
      </c>
      <c r="F128" s="145">
        <v>44196</v>
      </c>
      <c r="G128" s="160">
        <f t="shared" si="5"/>
        <v>10.4</v>
      </c>
      <c r="H128" s="64" t="s">
        <v>2693</v>
      </c>
      <c r="I128" s="63" t="s">
        <v>110</v>
      </c>
      <c r="J128" s="63" t="s">
        <v>817</v>
      </c>
      <c r="K128" s="68">
        <v>2435182322</v>
      </c>
      <c r="L128" s="100">
        <f>+IF(AND(K128&gt;0,O128="Ejecución"),(K128/877802)*Tabla28[[#This Row],[% participación]],IF(AND(K128&gt;0,O128&lt;&gt;"Ejecución"),"-",""))</f>
        <v>2774.1817881481247</v>
      </c>
      <c r="M128" s="124" t="s">
        <v>1148</v>
      </c>
      <c r="N128" s="173">
        <v>1</v>
      </c>
      <c r="O128" s="162" t="s">
        <v>1150</v>
      </c>
      <c r="P128" s="79"/>
    </row>
    <row r="129" spans="1:16" s="7" customFormat="1" ht="24.75" customHeight="1" outlineLevel="1" x14ac:dyDescent="0.3">
      <c r="A129" s="144">
        <v>16</v>
      </c>
      <c r="B129" s="161" t="s">
        <v>2664</v>
      </c>
      <c r="C129" s="163" t="s">
        <v>31</v>
      </c>
      <c r="D129" s="63" t="s">
        <v>2688</v>
      </c>
      <c r="E129" s="145">
        <v>43883</v>
      </c>
      <c r="F129" s="145">
        <v>44196</v>
      </c>
      <c r="G129" s="160">
        <f t="shared" si="5"/>
        <v>10.433333333333334</v>
      </c>
      <c r="H129" s="64" t="s">
        <v>2694</v>
      </c>
      <c r="I129" s="63" t="s">
        <v>110</v>
      </c>
      <c r="J129" s="63" t="s">
        <v>805</v>
      </c>
      <c r="K129" s="68">
        <v>730010380</v>
      </c>
      <c r="L129" s="100">
        <f>+IF(AND(K129&gt;0,O129="Ejecución"),(K129/877802)*Tabla28[[#This Row],[% participación]],IF(AND(K129&gt;0,O129&lt;&gt;"Ejecución"),"-",""))</f>
        <v>831.63444603680557</v>
      </c>
      <c r="M129" s="124" t="s">
        <v>1148</v>
      </c>
      <c r="N129" s="173">
        <v>1</v>
      </c>
      <c r="O129" s="162" t="s">
        <v>1150</v>
      </c>
      <c r="P129" s="79"/>
    </row>
    <row r="130" spans="1:16" s="7" customFormat="1" ht="24.75" customHeight="1" outlineLevel="1" x14ac:dyDescent="0.3">
      <c r="A130" s="144">
        <v>17</v>
      </c>
      <c r="B130" s="161" t="s">
        <v>2664</v>
      </c>
      <c r="C130" s="163" t="s">
        <v>31</v>
      </c>
      <c r="D130" s="63" t="s">
        <v>2688</v>
      </c>
      <c r="E130" s="145">
        <v>43883</v>
      </c>
      <c r="F130" s="145">
        <v>44196</v>
      </c>
      <c r="G130" s="160">
        <f t="shared" si="5"/>
        <v>10.433333333333334</v>
      </c>
      <c r="H130" s="64" t="s">
        <v>2694</v>
      </c>
      <c r="I130" s="63" t="s">
        <v>110</v>
      </c>
      <c r="J130" s="63" t="s">
        <v>817</v>
      </c>
      <c r="K130" s="68">
        <v>730010380</v>
      </c>
      <c r="L130" s="100">
        <f>+IF(AND(K130&gt;0,O130="Ejecución"),(K130/877802)*Tabla28[[#This Row],[% participación]],IF(AND(K130&gt;0,O130&lt;&gt;"Ejecución"),"-",""))</f>
        <v>831.63444603680557</v>
      </c>
      <c r="M130" s="124" t="s">
        <v>1148</v>
      </c>
      <c r="N130" s="173">
        <v>1</v>
      </c>
      <c r="O130" s="162" t="s">
        <v>1150</v>
      </c>
      <c r="P130" s="79"/>
    </row>
    <row r="131" spans="1:16" s="7" customFormat="1" ht="24.75" customHeight="1" outlineLevel="1" x14ac:dyDescent="0.3">
      <c r="A131" s="144">
        <v>18</v>
      </c>
      <c r="B131" s="161" t="s">
        <v>2664</v>
      </c>
      <c r="C131" s="163" t="s">
        <v>31</v>
      </c>
      <c r="D131" s="63" t="s">
        <v>2689</v>
      </c>
      <c r="E131" s="145">
        <v>43892</v>
      </c>
      <c r="F131" s="145">
        <v>44196</v>
      </c>
      <c r="G131" s="160">
        <f t="shared" si="5"/>
        <v>10.133333333333333</v>
      </c>
      <c r="H131" s="64" t="s">
        <v>2695</v>
      </c>
      <c r="I131" s="63" t="s">
        <v>110</v>
      </c>
      <c r="J131" s="63" t="s">
        <v>769</v>
      </c>
      <c r="K131" s="68">
        <v>231489277</v>
      </c>
      <c r="L131" s="100">
        <f>+IF(AND(K131&gt;0,O131="Ejecución"),(K131/877802)*Tabla28[[#This Row],[% participación]],IF(AND(K131&gt;0,O131&lt;&gt;"Ejecución"),"-",""))</f>
        <v>263.71468394922772</v>
      </c>
      <c r="M131" s="124" t="s">
        <v>1148</v>
      </c>
      <c r="N131" s="173">
        <v>1</v>
      </c>
      <c r="O131" s="162" t="s">
        <v>1150</v>
      </c>
      <c r="P131" s="79"/>
    </row>
    <row r="132" spans="1:16" s="7" customFormat="1" ht="24.75" customHeight="1" outlineLevel="1" x14ac:dyDescent="0.3">
      <c r="A132" s="144">
        <v>19</v>
      </c>
      <c r="B132" s="161" t="s">
        <v>2664</v>
      </c>
      <c r="C132" s="163" t="s">
        <v>31</v>
      </c>
      <c r="D132" s="63" t="s">
        <v>2690</v>
      </c>
      <c r="E132" s="145">
        <v>43885</v>
      </c>
      <c r="F132" s="145">
        <v>44196</v>
      </c>
      <c r="G132" s="160">
        <f t="shared" si="5"/>
        <v>10.366666666666667</v>
      </c>
      <c r="H132" s="64" t="s">
        <v>2696</v>
      </c>
      <c r="I132" s="63" t="s">
        <v>110</v>
      </c>
      <c r="J132" s="63" t="s">
        <v>780</v>
      </c>
      <c r="K132" s="68">
        <v>2765921482</v>
      </c>
      <c r="L132" s="100">
        <f>+IF(AND(K132&gt;0,O132="Ejecución"),(K132/877802)*Tabla28[[#This Row],[% participación]],IF(AND(K132&gt;0,O132&lt;&gt;"Ejecución"),"-",""))</f>
        <v>3150.962839000139</v>
      </c>
      <c r="M132" s="124" t="s">
        <v>1148</v>
      </c>
      <c r="N132" s="173">
        <v>1</v>
      </c>
      <c r="O132" s="162" t="s">
        <v>1150</v>
      </c>
      <c r="P132" s="79"/>
    </row>
    <row r="133" spans="1:16" s="7" customFormat="1" ht="24.75" customHeight="1" outlineLevel="1" x14ac:dyDescent="0.3">
      <c r="A133" s="144">
        <v>20</v>
      </c>
      <c r="B133" s="161" t="s">
        <v>2664</v>
      </c>
      <c r="C133" s="163" t="s">
        <v>31</v>
      </c>
      <c r="D133" s="63" t="s">
        <v>2690</v>
      </c>
      <c r="E133" s="145">
        <v>43885</v>
      </c>
      <c r="F133" s="145">
        <v>44196</v>
      </c>
      <c r="G133" s="160">
        <f t="shared" si="5"/>
        <v>10.366666666666667</v>
      </c>
      <c r="H133" s="64" t="s">
        <v>2696</v>
      </c>
      <c r="I133" s="63" t="s">
        <v>110</v>
      </c>
      <c r="J133" s="63" t="s">
        <v>784</v>
      </c>
      <c r="K133" s="68">
        <v>2765921482</v>
      </c>
      <c r="L133" s="100">
        <f>+IF(AND(K133&gt;0,O133="Ejecución"),(K133/877802)*Tabla28[[#This Row],[% participación]],IF(AND(K133&gt;0,O133&lt;&gt;"Ejecución"),"-",""))</f>
        <v>3150.962839000139</v>
      </c>
      <c r="M133" s="124" t="s">
        <v>1148</v>
      </c>
      <c r="N133" s="173">
        <v>1</v>
      </c>
      <c r="O133" s="162" t="s">
        <v>1150</v>
      </c>
      <c r="P133" s="79"/>
    </row>
    <row r="134" spans="1:16" s="7" customFormat="1" ht="24.75" customHeight="1" outlineLevel="1" x14ac:dyDescent="0.3">
      <c r="A134" s="144">
        <v>21</v>
      </c>
      <c r="B134" s="161" t="s">
        <v>2664</v>
      </c>
      <c r="C134" s="163" t="s">
        <v>31</v>
      </c>
      <c r="D134" s="63" t="s">
        <v>2690</v>
      </c>
      <c r="E134" s="145">
        <v>43885</v>
      </c>
      <c r="F134" s="145">
        <v>44196</v>
      </c>
      <c r="G134" s="160">
        <f t="shared" si="5"/>
        <v>10.366666666666667</v>
      </c>
      <c r="H134" s="64" t="s">
        <v>2696</v>
      </c>
      <c r="I134" s="63" t="s">
        <v>110</v>
      </c>
      <c r="J134" s="63" t="s">
        <v>797</v>
      </c>
      <c r="K134" s="68">
        <v>2765921482</v>
      </c>
      <c r="L134" s="100">
        <f>+IF(AND(K134&gt;0,O134="Ejecución"),(K134/877802)*Tabla28[[#This Row],[% participación]],IF(AND(K134&gt;0,O134&lt;&gt;"Ejecución"),"-",""))</f>
        <v>3150.962839000139</v>
      </c>
      <c r="M134" s="124" t="s">
        <v>1148</v>
      </c>
      <c r="N134" s="173">
        <v>1</v>
      </c>
      <c r="O134" s="162" t="s">
        <v>1150</v>
      </c>
      <c r="P134" s="79"/>
    </row>
    <row r="135" spans="1:16" s="7" customFormat="1" ht="24.75" customHeight="1" outlineLevel="1" x14ac:dyDescent="0.3">
      <c r="A135" s="144">
        <v>22</v>
      </c>
      <c r="B135" s="161" t="s">
        <v>2664</v>
      </c>
      <c r="C135" s="163" t="s">
        <v>31</v>
      </c>
      <c r="D135" s="63" t="s">
        <v>2690</v>
      </c>
      <c r="E135" s="145">
        <v>43885</v>
      </c>
      <c r="F135" s="145">
        <v>44196</v>
      </c>
      <c r="G135" s="160">
        <f t="shared" si="5"/>
        <v>10.366666666666667</v>
      </c>
      <c r="H135" s="64" t="s">
        <v>2696</v>
      </c>
      <c r="I135" s="63" t="s">
        <v>110</v>
      </c>
      <c r="J135" s="63" t="s">
        <v>805</v>
      </c>
      <c r="K135" s="68">
        <v>2765921482</v>
      </c>
      <c r="L135" s="100">
        <f>+IF(AND(K135&gt;0,O135="Ejecución"),(K135/877802)*Tabla28[[#This Row],[% participación]],IF(AND(K135&gt;0,O135&lt;&gt;"Ejecución"),"-",""))</f>
        <v>3150.962839000139</v>
      </c>
      <c r="M135" s="124" t="s">
        <v>1148</v>
      </c>
      <c r="N135" s="173">
        <v>1</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ref="N136:N160" si="6">+IF(M136="No",1,IF(M136="Si","Ingrese %",""))</f>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3">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8" t="s">
        <v>2643</v>
      </c>
      <c r="J167" s="249"/>
      <c r="K167" s="249"/>
      <c r="L167" s="249"/>
      <c r="M167" s="249"/>
      <c r="N167" s="249"/>
      <c r="O167" s="250"/>
      <c r="U167" s="51"/>
    </row>
    <row r="168" spans="1:28" x14ac:dyDescent="0.3">
      <c r="A168" s="9"/>
      <c r="B168" s="225" t="s">
        <v>2657</v>
      </c>
      <c r="C168" s="225"/>
      <c r="D168" s="225"/>
      <c r="E168" s="8"/>
      <c r="F168" s="5"/>
      <c r="H168" s="81" t="s">
        <v>2656</v>
      </c>
      <c r="I168" s="248"/>
      <c r="J168" s="249"/>
      <c r="K168" s="249"/>
      <c r="L168" s="249"/>
      <c r="M168" s="249"/>
      <c r="N168" s="249"/>
      <c r="O168" s="250"/>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2" t="s">
        <v>2667</v>
      </c>
      <c r="B172" s="183"/>
      <c r="C172" s="183"/>
      <c r="D172" s="183"/>
      <c r="E172" s="183"/>
      <c r="F172" s="183"/>
      <c r="G172" s="183"/>
      <c r="H172" s="183"/>
      <c r="I172" s="183"/>
      <c r="J172" s="183"/>
      <c r="K172" s="183"/>
      <c r="L172" s="183"/>
      <c r="M172" s="183"/>
      <c r="N172" s="183"/>
      <c r="O172" s="184"/>
      <c r="P172" s="76"/>
    </row>
    <row r="173" spans="1:28" ht="15" customHeight="1" x14ac:dyDescent="0.3">
      <c r="A173" s="197" t="s">
        <v>2673</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3" t="s">
        <v>2668</v>
      </c>
      <c r="C176" s="213"/>
      <c r="D176" s="213"/>
      <c r="E176" s="213"/>
      <c r="F176" s="213"/>
      <c r="G176" s="213"/>
      <c r="H176" s="20"/>
      <c r="I176" s="220" t="s">
        <v>2674</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4" x14ac:dyDescent="0.3">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4" x14ac:dyDescent="0.3">
      <c r="A179" s="9"/>
      <c r="B179" s="223" t="s">
        <v>2668</v>
      </c>
      <c r="C179" s="223"/>
      <c r="D179" s="223"/>
      <c r="E179" s="171">
        <v>0.02</v>
      </c>
      <c r="F179" s="170">
        <v>0.01</v>
      </c>
      <c r="G179" s="165">
        <f>IF(F179&gt;0,SUM(E179+F179),"")</f>
        <v>0.03</v>
      </c>
      <c r="H179" s="5"/>
      <c r="I179" s="223" t="s">
        <v>2670</v>
      </c>
      <c r="J179" s="223"/>
      <c r="K179" s="223"/>
      <c r="L179" s="223"/>
      <c r="M179" s="172">
        <v>0.02</v>
      </c>
      <c r="O179" s="8"/>
      <c r="Q179" s="19"/>
      <c r="R179" s="159">
        <f>IF(M179&gt;0,SUM(L179+M179),"")</f>
        <v>0.02</v>
      </c>
      <c r="T179" s="19"/>
      <c r="U179" s="179" t="s">
        <v>1166</v>
      </c>
      <c r="V179" s="179"/>
      <c r="W179" s="179"/>
      <c r="X179" s="24">
        <v>0.02</v>
      </c>
      <c r="Y179" s="164"/>
      <c r="Z179" s="165" t="str">
        <f>IF(Y179&gt;0,SUM(E181+Y179),"")</f>
        <v/>
      </c>
      <c r="AA179" s="19"/>
      <c r="AB179" s="19"/>
    </row>
    <row r="180" spans="1:28" ht="23.4" hidden="1" x14ac:dyDescent="0.3">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4" hidden="1" x14ac:dyDescent="0.3">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4" hidden="1" x14ac:dyDescent="0.3">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218361692.31</v>
      </c>
      <c r="F185" s="92"/>
      <c r="G185" s="93"/>
      <c r="H185" s="88"/>
      <c r="I185" s="90" t="s">
        <v>2627</v>
      </c>
      <c r="J185" s="166">
        <f>+SUM(M179:M183)</f>
        <v>0.02</v>
      </c>
      <c r="K185" s="204" t="s">
        <v>2628</v>
      </c>
      <c r="L185" s="204"/>
      <c r="M185" s="94">
        <f>+J185*(SUM(K20:K35))</f>
        <v>145574461.53999999</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2" t="s">
        <v>18</v>
      </c>
      <c r="B188" s="183"/>
      <c r="C188" s="183"/>
      <c r="D188" s="183"/>
      <c r="E188" s="183"/>
      <c r="F188" s="183"/>
      <c r="G188" s="183"/>
      <c r="H188" s="183"/>
      <c r="I188" s="183"/>
      <c r="J188" s="183"/>
      <c r="K188" s="183"/>
      <c r="L188" s="183"/>
      <c r="M188" s="183"/>
      <c r="N188" s="183"/>
      <c r="O188" s="184"/>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8" t="s">
        <v>2636</v>
      </c>
      <c r="C192" s="238"/>
      <c r="E192" s="5" t="s">
        <v>20</v>
      </c>
      <c r="H192" s="26" t="s">
        <v>24</v>
      </c>
      <c r="J192" s="5" t="s">
        <v>2637</v>
      </c>
      <c r="K192" s="5"/>
      <c r="M192" s="5"/>
      <c r="N192" s="5"/>
      <c r="O192" s="8"/>
      <c r="Q192" s="154"/>
      <c r="R192" s="155"/>
      <c r="S192" s="155"/>
      <c r="T192" s="154"/>
    </row>
    <row r="193" spans="1:18" x14ac:dyDescent="0.3">
      <c r="A193" s="9"/>
      <c r="C193" s="125">
        <v>41947</v>
      </c>
      <c r="D193" s="5"/>
      <c r="E193" s="126">
        <v>2554</v>
      </c>
      <c r="F193" s="5"/>
      <c r="G193" s="5"/>
      <c r="H193" s="147" t="s">
        <v>2697</v>
      </c>
      <c r="J193" s="5"/>
      <c r="K193" s="127">
        <v>39923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2" t="s">
        <v>29</v>
      </c>
      <c r="B197" s="183"/>
      <c r="C197" s="183"/>
      <c r="D197" s="183"/>
      <c r="E197" s="183"/>
      <c r="F197" s="183"/>
      <c r="G197" s="183"/>
      <c r="H197" s="183"/>
      <c r="I197" s="183"/>
      <c r="J197" s="183"/>
      <c r="K197" s="183"/>
      <c r="L197" s="183"/>
      <c r="M197" s="183"/>
      <c r="N197" s="183"/>
      <c r="O197" s="184"/>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6" t="s">
        <v>2658</v>
      </c>
      <c r="C199" s="196"/>
      <c r="D199" s="196"/>
      <c r="E199" s="196"/>
      <c r="F199" s="196"/>
      <c r="G199" s="196"/>
      <c r="H199" s="196"/>
      <c r="I199" s="196"/>
      <c r="J199" s="196"/>
      <c r="K199" s="196"/>
      <c r="L199" s="196"/>
      <c r="M199" s="196"/>
      <c r="N199" s="196"/>
      <c r="O199" s="8"/>
    </row>
    <row r="200" spans="1:18" x14ac:dyDescent="0.3">
      <c r="A200" s="9"/>
      <c r="B200" s="235"/>
      <c r="C200" s="235"/>
      <c r="D200" s="235"/>
      <c r="E200" s="235"/>
      <c r="F200" s="235"/>
      <c r="G200" s="235"/>
      <c r="H200" s="235"/>
      <c r="I200" s="235"/>
      <c r="J200" s="235"/>
      <c r="K200" s="235"/>
      <c r="L200" s="235"/>
      <c r="M200" s="235"/>
      <c r="N200" s="235"/>
      <c r="O200" s="8"/>
    </row>
    <row r="201" spans="1:18" x14ac:dyDescent="0.3">
      <c r="A201" s="9"/>
      <c r="B201" s="236" t="s">
        <v>2648</v>
      </c>
      <c r="C201" s="237"/>
      <c r="D201" s="237"/>
      <c r="E201" s="237"/>
      <c r="F201" s="237"/>
      <c r="G201" s="237"/>
      <c r="H201" s="237"/>
      <c r="I201" s="237"/>
      <c r="J201" s="237"/>
      <c r="K201" s="237"/>
      <c r="L201" s="237"/>
      <c r="M201" s="237"/>
      <c r="N201" s="23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2697</v>
      </c>
      <c r="D211" s="21"/>
      <c r="G211" s="27" t="s">
        <v>2620</v>
      </c>
      <c r="H211" s="148" t="s">
        <v>2698</v>
      </c>
      <c r="J211" s="27" t="s">
        <v>2622</v>
      </c>
      <c r="K211" s="177" t="s">
        <v>2700</v>
      </c>
      <c r="L211" s="21"/>
      <c r="M211" s="21"/>
      <c r="N211" s="21"/>
      <c r="O211" s="8"/>
    </row>
    <row r="212" spans="1:15" x14ac:dyDescent="0.3">
      <c r="A212" s="9"/>
      <c r="B212" s="27" t="s">
        <v>2619</v>
      </c>
      <c r="C212" s="147" t="s">
        <v>2697</v>
      </c>
      <c r="D212" s="21"/>
      <c r="G212" s="27" t="s">
        <v>2621</v>
      </c>
      <c r="H212" s="148" t="s">
        <v>2699</v>
      </c>
      <c r="J212" s="27" t="s">
        <v>2623</v>
      </c>
      <c r="K212" s="178" t="s">
        <v>2701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2020-11-20T15:12:35Z</cp:lastPrinted>
  <dcterms:created xsi:type="dcterms:W3CDTF">2020-10-14T21:57:42Z</dcterms:created>
  <dcterms:modified xsi:type="dcterms:W3CDTF">2020-12-28T23:58:53Z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