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1200" windowWidth="20490" windowHeight="70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<sst xmlns="http://schemas.openxmlformats.org/spreadsheetml/2006/main" count="3162" uniqueCount="2707">
  <si>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</si>
  <si>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</si>
  <si>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</si>
  <si>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</si>
  <si>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</si>
  <si>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</si>
  <si>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</si>
  <si>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</si>
  <si>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</si>
  <si>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</si>
  <si>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</si>
  <si>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</si>
  <si>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</si>
  <si>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</si>
  <si>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</si>
  <si>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</si>
  <si>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</si>
  <si>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</si>
  <si>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</si>
  <si>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</si>
  <si>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</si>
  <si>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</si>
  <si>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</si>
  <si>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</si>
  <si>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</si>
  <si>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</si>
  <si>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</si>
  <si>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</si>
  <si>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</si>
  <si>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</si>
  <si>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</si>
  <si>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</si>
  <si>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</si>
  <si>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</si>
  <si>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</si>
  <si>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</si>
  <si>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</si>
  <si>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</si>
  <si>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</si>
  <si>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</si>
  <si>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</si>
  <si>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</si>
  <si>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</si>
  <si>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</si>
  <si>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</si>
  <si>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</si>
  <si>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</si>
  <si>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</si>
  <si>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</si>
  <si>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</si>
  <si>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</si>
  <si>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</si>
  <si>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</si>
  <si>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</si>
  <si>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</si>
  <si>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</si>
  <si>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</si>
  <si>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</si>
  <si>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</si>
  <si>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</si>
  <si>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</si>
  <si>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</si>
  <si>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</si>
  <si>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</si>
  <si>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</si>
  <si>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</si>
  <si>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</si>
  <si>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</si>
  <si>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</si>
  <si>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</si>
  <si>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</si>
  <si>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</si>
  <si>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</si>
  <si>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</si>
  <si>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</si>
  <si>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</si>
  <si>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</si>
  <si>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</si>
  <si>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</si>
  <si>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</si>
  <si>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</si>
  <si>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</si>
  <si>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</si>
  <si>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</si>
  <si>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</si>
  <si>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</si>
  <si>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</si>
  <si>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</si>
  <si>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</si>
  <si>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</si>
  <si>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</si>
  <si>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</si>
  <si>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</si>
  <si>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</si>
  <si>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</si>
  <si>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</si>
  <si>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</si>
  <si>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</si>
  <si>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</si>
  <si>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</si>
  <si>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</si>
  <si>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</si>
  <si>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</si>
  <si>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</si>
  <si>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</si>
  <si>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</si>
  <si>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</si>
  <si>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</si>
  <si>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</si>
  <si>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</si>
  <si>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</si>
  <si>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</si>
  <si>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</si>
  <si>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</si>
  <si>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</si>
  <si>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</si>
  <si>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</si>
  <si>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</si>
  <si>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</si>
  <si>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</si>
  <si>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</si>
  <si>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</si>
  <si>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</si>
  <si>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</si>
  <si>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</si>
  <si>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</si>
  <si>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</si>
  <si>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</si>
  <si>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</si>
  <si>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</si>
  <si>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</si>
  <si>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</si>
  <si>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</si>
  <si>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</si>
  <si>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</si>
  <si>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</si>
  <si>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</si>
  <si>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</si>
  <si>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</si>
  <si>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</si>
  <si>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</si>
  <si>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</si>
  <si>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</si>
  <si>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</si>
  <si>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</si>
  <si>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</si>
  <si>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</si>
  <si>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</si>
  <si>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</si>
  <si>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</si>
  <si>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</si>
  <si>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</si>
  <si>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</si>
  <si>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</si>
  <si>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</si>
  <si>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</si>
  <si>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</si>
  <si>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</si>
  <si>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</si>
  <si>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</si>
  <si>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</si>
  <si>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</si>
  <si>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</si>
  <si>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</si>
  <si>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</si>
  <si>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</si>
  <si>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</si>
  <si>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</si>
  <si>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</si>
  <si>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</si>
  <si>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</si>
  <si>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</si>
  <si>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</si>
  <si>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</si>
  <si>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</si>
  <si>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</si>
  <si>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</si>
  <si>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</si>
  <si>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</si>
  <si>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</si>
  <si>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</si>
  <si>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</si>
  <si>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</si>
  <si>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</si>
  <si>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</si>
  <si>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</si>
  <si>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</si>
  <si>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</si>
  <si>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</si>
  <si>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</si>
  <si>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</si>
  <si>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</si>
  <si>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</si>
  <si>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</si>
  <si>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</si>
  <si>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</si>
  <si>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</si>
  <si>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</si>
  <si>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</si>
  <si>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</si>
  <si>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</si>
  <si>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</si>
  <si>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</si>
  <si>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</si>
  <si>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</si>
  <si>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</si>
  <si>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</si>
  <si>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</si>
  <si>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</si>
  <si>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</si>
  <si>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</si>
  <si>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</si>
  <si>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</si>
  <si>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</si>
  <si>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</si>
  <si>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</si>
  <si>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</si>
  <si>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</si>
  <si>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</si>
  <si>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</si>
  <si>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</si>
  <si>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</si>
  <si>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</si>
  <si>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</si>
  <si>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</si>
  <si>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</si>
  <si>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</si>
  <si>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</si>
  <si>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</si>
  <si>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</si>
  <si>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</si>
  <si>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</si>
  <si>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</si>
  <si>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</si>
  <si>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</si>
  <si>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</si>
  <si>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</si>
  <si>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</si>
  <si>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</si>
  <si>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</si>
  <si>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</si>
  <si>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</si>
  <si>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</si>
  <si>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</si>
  <si>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</si>
  <si>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</si>
  <si>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</si>
  <si>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</si>
  <si>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</si>
  <si>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</si>
  <si>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</si>
  <si>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</si>
  <si>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</si>
  <si>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</si>
  <si>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</si>
  <si>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</si>
  <si>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</si>
  <si>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</si>
  <si>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</si>
  <si>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</si>
  <si>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</si>
  <si>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</si>
  <si>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</si>
  <si>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</si>
  <si>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</si>
  <si>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</si>
  <si>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</si>
  <si>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</si>
  <si>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</si>
  <si>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</si>
  <si>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</si>
  <si>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</si>
  <si>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</si>
  <si>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</si>
  <si>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</si>
  <si>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</si>
  <si>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</si>
  <si>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</si>
  <si>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</si>
  <si>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</si>
  <si>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</si>
  <si>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</si>
  <si>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</si>
  <si>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</si>
  <si>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</si>
  <si>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</si>
  <si>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</si>
  <si>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</si>
  <si>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</si>
  <si>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</si>
  <si>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</si>
  <si>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</si>
  <si>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</si>
  <si>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</si>
  <si>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</si>
  <si>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</si>
  <si>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</si>
  <si>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</si>
  <si>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</si>
  <si>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</si>
  <si>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</si>
  <si>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</si>
  <si>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</si>
  <si>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</si>
  <si>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</si>
  <si>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</si>
  <si>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</si>
  <si>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</si>
  <si>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</si>
  <si>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</si>
  <si>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</si>
  <si>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</si>
  <si>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</si>
  <si>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</si>
  <si>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</si>
  <si>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</si>
  <si>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</si>
  <si>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</si>
  <si>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</si>
  <si>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</si>
  <si>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</si>
  <si>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</si>
  <si>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</si>
  <si>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</si>
  <si>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</si>
  <si>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</si>
  <si>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</si>
  <si>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</si>
  <si>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</si>
  <si>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</si>
  <si>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</si>
  <si>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</si>
  <si>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</si>
  <si>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</si>
  <si>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</si>
  <si>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</si>
  <si>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</si>
  <si>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</si>
  <si>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</si>
  <si>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</si>
  <si>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</si>
  <si>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</si>
  <si>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</si>
  <si>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</si>
  <si>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</si>
  <si>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</si>
  <si>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</si>
  <si>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</si>
  <si>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</si>
  <si>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</si>
  <si>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</si>
  <si>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</si>
  <si>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</si>
  <si>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</si>
  <si>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</si>
  <si>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</si>
  <si>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</si>
  <si>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</si>
  <si>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</si>
  <si>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</si>
  <si>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</si>
  <si>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</si>
  <si>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</si>
  <si>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</si>
  <si>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</si>
  <si>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</si>
  <si>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</si>
  <si>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</si>
  <si>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</si>
  <si>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</si>
  <si>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</si>
  <si>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</si>
  <si>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</si>
  <si>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</si>
  <si>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</si>
  <si>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</si>
  <si>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</si>
  <si>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</si>
  <si>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</si>
  <si>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</si>
  <si>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</si>
  <si>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</si>
  <si>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</si>
  <si>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</si>
  <si>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</si>
  <si>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</si>
  <si>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</si>
  <si>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</si>
  <si>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</si>
  <si>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</si>
  <si>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</si>
  <si>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</si>
  <si>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</si>
  <si>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</si>
  <si>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</si>
  <si>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</si>
  <si>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</si>
  <si>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</si>
  <si>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</si>
  <si>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</si>
  <si>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</si>
  <si>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</si>
  <si>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</si>
  <si>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</si>
  <si>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</si>
  <si>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</si>
  <si>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</si>
  <si>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</si>
  <si>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</si>
  <si>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</si>
  <si>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</si>
  <si>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</si>
  <si>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</si>
  <si>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</si>
  <si>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</si>
  <si>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</si>
  <si>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</si>
  <si>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</si>
  <si>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</si>
  <si>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</si>
  <si>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</si>
  <si>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</si>
  <si>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</si>
  <si>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</si>
  <si>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</si>
  <si>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</si>
  <si>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</si>
  <si>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</si>
  <si>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</si>
  <si>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</si>
  <si>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</si>
  <si>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</si>
  <si>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</si>
  <si>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</si>
  <si>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</si>
  <si>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</si>
  <si>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</si>
  <si>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</si>
  <si>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</si>
  <si>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</si>
  <si>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</si>
  <si>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</si>
  <si>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</si>
  <si>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</si>
  <si>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</si>
  <si>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</si>
  <si>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</si>
  <si>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</si>
  <si>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</si>
  <si>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</si>
  <si>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</si>
  <si>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</si>
  <si>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</si>
  <si>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</si>
  <si>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</si>
  <si>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</si>
  <si>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</si>
  <si>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</si>
  <si>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</si>
  <si>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</si>
  <si>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</si>
  <si>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</si>
  <si>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</si>
  <si>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</si>
  <si>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</si>
  <si>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</si>
  <si>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</si>
  <si>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</si>
  <si>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</si>
  <si>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</si>
  <si>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</si>
  <si>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</si>
  <si>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</si>
  <si>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</si>
  <si>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</si>
  <si>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</si>
  <si>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</si>
  <si>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</si>
  <si>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</si>
  <si>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</si>
  <si>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</si>
  <si>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</si>
  <si>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</si>
  <si>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</si>
  <si>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</si>
  <si>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</si>
  <si>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</si>
  <si>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</si>
  <si>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</si>
  <si>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</si>
  <si>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</si>
  <si>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</si>
  <si>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</si>
  <si>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</si>
  <si>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</si>
  <si>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</si>
  <si>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</si>
  <si>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</si>
  <si>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</si>
  <si>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</si>
  <si>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</si>
  <si>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</si>
  <si>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</si>
  <si>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</si>
  <si>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</si>
  <si>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</si>
  <si>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</si>
  <si>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</si>
  <si>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</si>
  <si>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</si>
  <si>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</si>
  <si>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</si>
  <si>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</si>
  <si>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</si>
  <si>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</si>
  <si>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</si>
  <si>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</si>
  <si>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</si>
  <si>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</si>
  <si>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</si>
  <si>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</si>
  <si>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</si>
  <si>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</si>
  <si>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</si>
  <si>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</si>
  <si>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</si>
  <si>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</si>
  <si>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</si>
  <si>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</si>
  <si>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</si>
  <si>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</si>
  <si>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</si>
  <si>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</si>
  <si>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</si>
  <si>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</si>
  <si>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</si>
  <si>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</si>
  <si>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</si>
  <si>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</si>
  <si>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</si>
  <si>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</si>
  <si>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</si>
  <si>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</si>
  <si>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</si>
  <si>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</si>
  <si>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</si>
  <si>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</si>
  <si>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</si>
  <si>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</si>
  <si>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</si>
  <si>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</si>
  <si>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</si>
  <si>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</si>
  <si>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</si>
  <si>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</si>
  <si>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</si>
  <si>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</si>
  <si>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</si>
  <si>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</si>
  <si>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</si>
  <si>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</si>
  <si>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</si>
  <si>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</si>
  <si>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</si>
  <si>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</si>
  <si>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</si>
  <si>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</si>
  <si>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</si>
  <si>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</si>
  <si>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</si>
  <si>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</si>
  <si>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</si>
  <si>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</si>
  <si>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</si>
  <si>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</si>
  <si>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</si>
  <si>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</si>
  <si>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</si>
  <si>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</si>
  <si>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</si>
  <si>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</si>
  <si>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</si>
  <si>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</si>
  <si>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</si>
  <si>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</si>
  <si>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</si>
  <si>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</si>
  <si>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</si>
  <si>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</si>
  <si>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</si>
  <si>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</si>
  <si>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</si>
  <si>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</si>
  <si>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</si>
  <si>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</si>
  <si>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</si>
  <si>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</si>
  <si>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</si>
  <si>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</si>
  <si>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</si>
  <si>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</si>
  <si>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</si>
  <si>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</si>
  <si>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</si>
  <si>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</si>
  <si>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</si>
  <si>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</si>
  <si>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</si>
  <si>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</si>
  <si>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</si>
  <si>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</si>
  <si>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</si>
  <si>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</si>
  <si>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</si>
  <si>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</si>
  <si>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</si>
  <si>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</si>
  <si>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</si>
  <si>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</si>
  <si>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</si>
  <si>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</si>
  <si>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</si>
  <si>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</si>
  <si>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</si>
  <si>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</si>
  <si>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</si>
  <si>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</si>
  <si>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</si>
  <si>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</si>
  <si>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</si>
  <si>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</si>
  <si>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</si>
  <si>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</si>
  <si>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</si>
  <si>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</si>
  <si>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</si>
  <si>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</si>
  <si>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</si>
  <si>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</si>
  <si>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</si>
  <si>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</si>
  <si>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</si>
  <si>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</si>
  <si>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</si>
  <si>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</si>
  <si>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</si>
  <si>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</si>
  <si>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</si>
  <si>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</si>
  <si>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</si>
  <si>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</si>
  <si>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</si>
  <si>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</si>
  <si>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</si>
  <si>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</si>
  <si>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</si>
  <si>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</si>
  <si>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</si>
  <si>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</si>
  <si>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</si>
  <si>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</si>
  <si>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</si>
  <si>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</si>
  <si>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</si>
  <si>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</si>
  <si>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</si>
  <si>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</si>
  <si>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</si>
  <si>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</si>
  <si>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</si>
  <si>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</si>
  <si>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</si>
  <si>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</si>
  <si>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</si>
  <si>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</si>
  <si>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</si>
  <si>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</si>
  <si>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</si>
  <si>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</si>
  <si>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</si>
  <si>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</si>
  <si>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</si>
  <si>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</si>
  <si>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</si>
  <si>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</si>
  <si>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</si>
  <si>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</si>
  <si>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</si>
  <si>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</si>
  <si>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</si>
  <si>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</si>
  <si>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</si>
  <si>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</si>
  <si>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</si>
  <si>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</si>
  <si>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</si>
  <si>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</si>
  <si>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</si>
  <si>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</si>
  <si>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</si>
  <si>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</si>
  <si>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</si>
  <si>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</si>
  <si>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</si>
  <si>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</si>
  <si>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</si>
  <si>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</si>
  <si>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</si>
  <si>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</si>
  <si>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</si>
  <si>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</si>
  <si>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</si>
  <si>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</si>
  <si>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</si>
  <si>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</si>
  <si>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</si>
  <si>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</si>
  <si>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</si>
  <si>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</si>
  <si>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</si>
  <si>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</si>
  <si>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</si>
  <si>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</si>
  <si>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</si>
  <si>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</si>
  <si>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</si>
  <si>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</si>
  <si>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</si>
  <si>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</si>
  <si>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</si>
  <si>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</si>
  <si>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</si>
  <si>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</si>
  <si>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</si>
  <si>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</si>
  <si>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</si>
  <si>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</si>
  <si>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</si>
  <si>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</si>
  <si>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</si>
  <si>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</si>
  <si>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</si>
  <si>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</si>
  <si>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</si>
  <si>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</si>
  <si>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</si>
  <si>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</si>
  <si>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</si>
  <si>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</si>
  <si>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</si>
  <si>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</si>
  <si>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</si>
  <si>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</si>
  <si>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</si>
  <si>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</si>
  <si>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</si>
  <si>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</si>
  <si>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</si>
  <si>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</si>
  <si>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</si>
  <si>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</si>
  <si>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</si>
  <si>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</si>
  <si>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</si>
  <si>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</si>
  <si>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</si>
  <si>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</si>
  <si>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</si>
  <si>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</si>
  <si>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</si>
  <si>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</si>
  <si>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</si>
  <si>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</si>
  <si>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</si>
  <si>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</si>
  <si>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</si>
  <si>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</si>
  <si>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</si>
  <si>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</si>
  <si>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</si>
  <si>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</si>
  <si>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</si>
  <si>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</si>
  <si>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</si>
  <si>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</si>
  <si>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</si>
  <si>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</si>
  <si>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</si>
  <si>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</si>
  <si>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</si>
  <si>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</si>
  <si>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</si>
  <si>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</si>
  <si>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</si>
  <si>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</si>
  <si>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</si>
  <si>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</si>
  <si>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</si>
  <si>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</si>
  <si>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</si>
  <si>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</si>
  <si>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</si>
  <si>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</si>
  <si>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</si>
  <si>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</si>
  <si>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</si>
  <si>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</si>
  <si>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</si>
  <si>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</si>
  <si>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</si>
  <si>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</si>
  <si>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</si>
  <si>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</si>
  <si>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</si>
  <si>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</si>
  <si>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</si>
  <si>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</si>
  <si>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</si>
  <si>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</si>
  <si>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</si>
  <si>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</si>
  <si>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</si>
  <si>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</si>
  <si>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</si>
  <si>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</si>
  <si>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</si>
  <si>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</si>
  <si>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</si>
  <si>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</si>
  <si>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</si>
  <si>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</si>
  <si>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</si>
  <si>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</si>
  <si>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</si>
  <si>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</si>
  <si>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</si>
  <si>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</si>
  <si>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</si>
  <si>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</si>
  <si>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</si>
  <si>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</si>
  <si>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</si>
  <si>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</si>
  <si>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</si>
  <si>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</si>
  <si>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</si>
  <si>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</si>
  <si>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</si>
  <si>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</si>
  <si>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</si>
  <si>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</si>
  <si>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</si>
  <si>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</si>
  <si>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</si>
  <si>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</si>
  <si>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</si>
  <si>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</si>
  <si>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</si>
  <si>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</si>
  <si>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</si>
  <si>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</si>
  <si>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</si>
  <si>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</si>
  <si>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</si>
  <si>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</si>
  <si>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</si>
  <si>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</si>
  <si>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</si>
  <si>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</si>
  <si>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</si>
  <si>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</si>
  <si>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</si>
  <si>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</si>
  <si>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</si>
  <si>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</si>
  <si>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</si>
  <si>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</si>
  <si>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</si>
  <si>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</si>
  <si>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</si>
  <si>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</si>
  <si>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</si>
  <si>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</si>
  <si>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</si>
  <si>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</si>
  <si>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</si>
  <si>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</si>
  <si>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</si>
  <si>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</si>
  <si>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</si>
  <si>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</si>
  <si>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</si>
  <si>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</si>
  <si>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</si>
  <si>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</si>
  <si>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</si>
  <si>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</si>
  <si>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</si>
  <si>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</si>
  <si>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</si>
  <si>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</si>
  <si>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</si>
  <si>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</si>
  <si>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</si>
  <si>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</si>
  <si>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</si>
  <si>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</si>
  <si>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</si>
  <si>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</si>
  <si>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</si>
  <si>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</si>
  <si>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</si>
  <si>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</si>
  <si>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</si>
  <si>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</si>
  <si>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</si>
  <si>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</si>
  <si>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</si>
  <si>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</si>
  <si>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</si>
  <si>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</si>
  <si>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</si>
  <si>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</si>
  <si>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</si>
  <si>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</si>
  <si>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</si>
  <si>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</si>
  <si>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</si>
  <si>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</si>
  <si>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</si>
  <si>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</si>
  <si>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</si>
  <si>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</si>
  <si>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</si>
  <si>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</si>
  <si>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</si>
  <si>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</si>
  <si>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</si>
  <si>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</si>
  <si>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</si>
  <si>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</si>
  <si>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</si>
  <si>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</si>
  <si>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</si>
  <si>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</si>
  <si>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</si>
  <si>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</si>
  <si>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</si>
  <si>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</si>
  <si>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</si>
  <si>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</si>
  <si>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</si>
  <si>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</si>
  <si>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</si>
  <si>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</si>
  <si>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</si>
  <si>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</si>
  <si>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</si>
  <si>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</si>
  <si>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</si>
  <si>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</si>
  <si>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</si>
  <si>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</si>
  <si>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</si>
  <si>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</si>
  <si>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</si>
  <si>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</si>
  <si>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</si>
  <si>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</si>
  <si>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</si>
  <si>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</si>
  <si>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</si>
  <si>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</si>
  <si>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</si>
  <si>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</si>
  <si>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</si>
  <si>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</si>
  <si>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</si>
  <si>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</si>
  <si>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</si>
  <si>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</si>
  <si>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</si>
  <si>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</si>
  <si>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</si>
  <si>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</si>
  <si>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</si>
  <si>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</si>
  <si>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</si>
  <si>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</si>
  <si>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</si>
  <si>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</si>
  <si>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</si>
  <si>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</si>
  <si>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</si>
  <si>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</si>
  <si>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</si>
  <si>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</si>
  <si>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</si>
  <si>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</si>
  <si>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</si>
  <si>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</si>
  <si>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</si>
  <si>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</si>
  <si>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</si>
  <si>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</si>
  <si>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</si>
  <si>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</si>
  <si>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</si>
  <si>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</si>
  <si>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</si>
  <si>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</si>
  <si>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</si>
  <si>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</si>
  <si>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</si>
  <si>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</si>
  <si>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</si>
  <si>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</si>
  <si>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</si>
  <si>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</si>
  <si>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</si>
  <si>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</si>
  <si>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</si>
  <si>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</si>
  <si>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</si>
  <si>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</si>
  <si>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</si>
  <si>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</si>
  <si>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</si>
  <si>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</si>
  <si>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</si>
  <si>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</si>
  <si>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</si>
  <si>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</si>
  <si>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</si>
  <si>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</si>
  <si>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</si>
  <si>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</si>
  <si>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</si>
  <si>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</si>
  <si>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</si>
  <si>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</si>
  <si>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</si>
  <si>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</si>
  <si>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</si>
  <si>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</si>
  <si>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</si>
  <si>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</si>
  <si>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</si>
  <si>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</si>
  <si>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</si>
  <si>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</si>
  <si>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</si>
  <si>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</si>
  <si>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</si>
  <si>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</si>
  <si>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</si>
  <si>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</si>
  <si>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</si>
  <si>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</si>
  <si>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</si>
  <si>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</si>
  <si>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</si>
  <si>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</si>
  <si>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</si>
  <si>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</si>
  <si>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</si>
  <si>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</si>
  <si>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</si>
  <si>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</si>
  <si>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</si>
  <si>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</si>
  <si>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</si>
  <si>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</si>
  <si>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</si>
  <si>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</si>
  <si>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</si>
  <si>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</si>
  <si>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</si>
  <si>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</si>
  <si>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</si>
  <si>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</si>
  <si>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</si>
  <si>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</si>
  <si>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</si>
  <si>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</si>
  <si>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</si>
  <si>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</si>
  <si>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</si>
  <si>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</si>
  <si>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</si>
  <si>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</si>
  <si>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</si>
  <si>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</si>
  <si>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</si>
  <si>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</si>
  <si>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</si>
  <si>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</si>
  <si>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</si>
  <si>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</si>
  <si>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</si>
  <si>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</si>
  <si>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</si>
  <si>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</si>
  <si>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</si>
  <si>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</si>
  <si>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</si>
  <si>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</si>
  <si>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</si>
  <si>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</si>
  <si>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</si>
  <si>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</si>
  <si>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</si>
  <si>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</si>
  <si>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</si>
  <si>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</si>
  <si>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</si>
  <si>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</si>
  <si>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</si>
  <si>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</si>
  <si>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</si>
  <si>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</si>
  <si>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</si>
  <si>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</si>
  <si>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</si>
  <si>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</si>
  <si>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</si>
  <si>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</si>
  <si>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</si>
  <si>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</si>
  <si>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</si>
  <si>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</si>
  <si>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</si>
  <si>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</si>
  <si>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</si>
  <si>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</si>
  <si>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</si>
  <si>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</si>
  <si>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</si>
  <si>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</si>
  <si>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</si>
  <si>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</si>
  <si>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</si>
  <si>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</si>
  <si>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</si>
  <si>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</si>
  <si>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</si>
  <si>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</si>
  <si>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</si>
  <si>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</si>
  <si>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</si>
  <si>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</si>
  <si>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</si>
  <si>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</si>
  <si>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</si>
  <si>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</si>
  <si>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</si>
  <si>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</si>
  <si>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</si>
  <si>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</si>
  <si>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</si>
  <si>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</si>
  <si>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</si>
  <si>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</si>
  <si>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</si>
  <si>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</si>
  <si>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</si>
  <si>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</si>
  <si>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</si>
  <si>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</si>
  <si>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</si>
  <si>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</si>
  <si>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</si>
  <si>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</si>
  <si>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</si>
  <si>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</si>
  <si>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</si>
  <si>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</si>
  <si>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</si>
  <si>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</si>
  <si>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</si>
  <si>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</si>
  <si>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</si>
  <si>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</si>
  <si>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</si>
  <si>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</si>
  <si>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</si>
  <si>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</si>
  <si>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</si>
  <si>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</si>
  <si>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</si>
  <si>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</si>
  <si>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</si>
  <si>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</si>
  <si>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</si>
  <si>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</si>
  <si>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</si>
  <si>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</si>
  <si>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</si>
  <si>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</si>
  <si>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</si>
  <si>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</si>
  <si>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</si>
  <si>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</si>
  <si>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</si>
  <si>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</si>
  <si>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</si>
  <si>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</si>
  <si>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</si>
  <si>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</si>
  <si>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</si>
  <si>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</si>
  <si>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</si>
  <si>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</si>
  <si>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</si>
  <si>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</si>
  <si>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</si>
  <si>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</si>
  <si>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</si>
  <si>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</si>
  <si>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</si>
  <si>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</si>
  <si>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</si>
  <si>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</si>
  <si>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</si>
  <si>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</si>
  <si>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</si>
  <si>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</si>
  <si>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</si>
  <si>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</si>
  <si>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</si>
  <si>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</si>
  <si>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</si>
  <si>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</si>
  <si>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</si>
  <si>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</si>
  <si>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</si>
  <si>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</si>
  <si>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</si>
  <si>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</si>
  <si>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</si>
  <si>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</si>
  <si>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</si>
  <si>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</si>
  <si>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</si>
  <si>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</si>
  <si>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</si>
  <si>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</si>
  <si>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</si>
  <si>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</si>
  <si>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</si>
  <si>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</si>
  <si>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</si>
  <si>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</si>
  <si>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</si>
  <si>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</si>
  <si>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</si>
  <si>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</si>
  <si>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</si>
  <si>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</si>
  <si>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</si>
  <si>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</si>
  <si>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</si>
  <si>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</si>
  <si>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</si>
  <si>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</si>
  <si>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</si>
  <si>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</si>
  <si>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</si>
  <si>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</si>
  <si>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</si>
  <si>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</si>
  <si>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</si>
  <si>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</si>
  <si>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</si>
  <si>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</si>
  <si>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</si>
  <si>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</si>
  <si>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</si>
  <si>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</si>
  <si>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</si>
  <si>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</si>
  <si>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</si>
  <si>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</si>
  <si>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</si>
  <si>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</si>
  <si>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</si>
  <si>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</si>
  <si>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</si>
  <si>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</si>
  <si>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</si>
  <si>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</si>
  <si>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</si>
  <si>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</si>
  <si>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</si>
  <si>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</si>
  <si>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</si>
  <si>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</si>
  <si>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</si>
  <si>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</si>
  <si>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</si>
  <si>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</si>
  <si>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</si>
  <si>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</si>
  <si>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</si>
  <si>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</si>
  <si>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</si>
  <si>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</si>
  <si>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</si>
  <si>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</si>
  <si>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</si>
  <si>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</si>
  <si>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</si>
  <si>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</si>
  <si>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</si>
  <si>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</si>
  <si>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</si>
  <si>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</si>
  <si>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</si>
  <si>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</si>
  <si>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</si>
  <si>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</si>
  <si>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</si>
  <si>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</si>
  <si>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</si>
  <si>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</si>
  <si>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</si>
  <si>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</si>
  <si>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</si>
  <si>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</si>
  <si>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</si>
  <si>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</si>
  <si>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</si>
  <si>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</si>
  <si>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</si>
  <si>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</si>
  <si>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</si>
  <si>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</si>
  <si>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</si>
  <si>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</si>
  <si>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</si>
  <si>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</si>
  <si>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</si>
  <si>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</si>
  <si>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</si>
  <si>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</si>
  <si>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</si>
  <si>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</si>
  <si>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</si>
  <si>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</si>
  <si>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</si>
  <si>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</si>
  <si>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</si>
  <si>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</si>
  <si>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</si>
  <si>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</si>
  <si>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</si>
  <si>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</si>
  <si>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</si>
  <si>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</si>
  <si>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</si>
  <si>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</si>
  <si>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</si>
  <si>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</si>
  <si>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</si>
  <si>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</si>
  <si>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</si>
  <si>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</si>
  <si>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</si>
  <si>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</si>
  <si>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</si>
  <si>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</si>
  <si>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</si>
  <si>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</si>
  <si>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</si>
  <si>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</si>
  <si>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</si>
  <si>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</si>
  <si>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</si>
  <si>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</si>
  <si>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</si>
  <si>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</si>
  <si>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</si>
  <si>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</si>
  <si>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</si>
  <si>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</si>
  <si>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</si>
  <si>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</si>
  <si>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</si>
  <si>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</si>
  <si>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</si>
  <si>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</si>
  <si>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</si>
  <si>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</si>
  <si>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</si>
  <si>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</si>
  <si>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</si>
  <si>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</si>
  <si>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</si>
  <si>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</si>
  <si>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</si>
  <si>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</si>
  <si>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</si>
  <si>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</si>
  <si>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</si>
  <si>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</si>
  <si>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</si>
  <si>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</si>
  <si>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</si>
  <si>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</si>
  <si>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</si>
  <si>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</si>
  <si>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</si>
  <si>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</si>
  <si>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</si>
  <si>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</si>
  <si>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</si>
  <si>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</si>
  <si>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</si>
  <si>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</si>
  <si>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</si>
  <si>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</si>
  <si>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</si>
  <si>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</si>
  <si>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</si>
  <si>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</si>
  <si>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</si>
  <si>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</si>
  <si>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</si>
  <si>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</si>
  <si>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</si>
  <si>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</si>
  <si>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</si>
  <si>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</si>
  <si>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</si>
  <si>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</si>
  <si>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</si>
  <si>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</si>
  <si>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</si>
  <si>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</si>
  <si>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</si>
  <si>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</si>
  <si>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</si>
  <si>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</si>
  <si>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</si>
  <si>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</si>
  <si>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</si>
  <si>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</si>
  <si>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</si>
  <si>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</si>
  <si>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</si>
  <si>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</si>
  <si>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</si>
  <si>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</si>
  <si>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</si>
  <si>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</si>
  <si>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</si>
  <si>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</si>
  <si>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</si>
  <si>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</si>
  <si>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</si>
  <si>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</si>
  <si>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</si>
  <si>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</si>
  <si>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</si>
  <si>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</si>
  <si>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</si>
  <si>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</si>
  <si>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</si>
  <si>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</si>
  <si>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</si>
  <si>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</si>
  <si>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</si>
  <si>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</si>
  <si>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</si>
  <si>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</si>
  <si>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</si>
  <si>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</si>
  <si>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</si>
  <si>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</si>
  <si>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</si>
  <si>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</si>
  <si>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</si>
  <si>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</si>
  <si>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</si>
  <si>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</si>
  <si>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</si>
  <si>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</si>
  <si>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</si>
  <si>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</si>
  <si>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</si>
  <si>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</si>
  <si>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</si>
  <si>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</si>
  <si>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</si>
  <si>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</si>
  <si>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</si>
  <si>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</si>
  <si>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</si>
  <si>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</si>
  <si>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</si>
  <si>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</si>
  <si>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</si>
  <si>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</si>
  <si>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</si>
  <si>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</si>
  <si>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</si>
  <si>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</si>
  <si>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</si>
  <si>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</si>
  <si>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</si>
  <si>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</si>
  <si>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</si>
  <si>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</si>
  <si>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</si>
  <si>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</si>
  <si>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</si>
  <si>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</si>
  <si>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</si>
  <si>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</si>
  <si>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</si>
  <si>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</si>
  <si>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</si>
  <si>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</si>
  <si>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</si>
  <si>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</si>
  <si>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</si>
  <si>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</si>
  <si>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</si>
  <si>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</si>
  <si>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</si>
  <si>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</si>
  <si>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</si>
  <si>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</si>
  <si>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</si>
  <si>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</si>
  <si>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</si>
  <si>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</si>
  <si>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</si>
  <si>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</si>
  <si>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</si>
  <si>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</si>
  <si>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</si>
  <si>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</si>
  <si>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</si>
  <si>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</si>
  <si>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</si>
  <si>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</si>
  <si>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</si>
  <si>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</si>
  <si>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</si>
  <si>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</si>
  <si>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</si>
  <si>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</si>
  <si>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</si>
  <si>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</si>
  <si>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</si>
  <si>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</si>
  <si>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</si>
  <si>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</si>
  <si>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</si>
  <si>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</si>
  <si>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</si>
  <si>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</si>
  <si>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</si>
  <si>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</si>
  <si>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</si>
  <si>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</si>
  <si>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</si>
  <si>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</si>
  <si>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</si>
  <si>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</si>
  <si>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</si>
  <si>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</si>
  <si>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</si>
  <si>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</si>
  <si>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</si>
  <si>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</si>
  <si>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</si>
  <si>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</si>
  <si>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</si>
  <si>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</si>
  <si>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</si>
  <si>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</si>
  <si>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</si>
  <si>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</si>
  <si>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</si>
  <si>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</si>
  <si>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</si>
  <si>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</si>
  <si>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</si>
  <si>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</si>
  <si>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</si>
  <si>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</si>
  <si>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</si>
  <si>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</si>
  <si>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</si>
  <si>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</si>
  <si>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</si>
  <si>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</si>
  <si>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</si>
  <si>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</si>
  <si>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</si>
  <si>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</si>
  <si>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</si>
  <si>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</si>
  <si>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</si>
  <si>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</si>
  <si>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</si>
  <si>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</si>
  <si>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</si>
  <si>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</si>
  <si>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</si>
  <si>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</si>
  <si>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</si>
  <si>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</si>
  <si>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</si>
  <si>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</si>
  <si>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</si>
  <si>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</si>
  <si>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</si>
  <si>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</si>
  <si>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</si>
  <si>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</si>
  <si>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</si>
  <si>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</si>
  <si>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</si>
  <si>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</si>
  <si>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</si>
  <si>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</si>
  <si>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</si>
  <si>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</si>
  <si>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</si>
  <si>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</si>
  <si>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</si>
  <si>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</si>
  <si>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</si>
  <si>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</si>
  <si>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</si>
  <si>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</si>
  <si>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</si>
  <si>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</si>
  <si>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</si>
  <si>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</si>
  <si>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</si>
  <si>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</si>
  <si>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</si>
  <si>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</si>
  <si>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</si>
  <si>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</si>
  <si>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</si>
  <si>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</si>
  <si>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</si>
  <si>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</si>
  <si>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</si>
  <si>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</si>
  <si>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</si>
  <si>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</si>
  <si>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</si>
  <si>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</si>
  <si>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</si>
  <si>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</si>
  <si>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</si>
  <si>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</si>
  <si>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</si>
  <si>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</si>
  <si>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</si>
  <si>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</si>
  <si>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</si>
  <si>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</si>
  <si>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</si>
  <si>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</si>
  <si>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</si>
  <si>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</si>
  <si>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</si>
  <si>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</si>
  <si>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</si>
  <si>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</si>
  <si>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</si>
  <si>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</si>
  <si>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</si>
  <si>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</si>
  <si>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</si>
  <si>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</si>
  <si>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</si>
  <si>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</si>
  <si>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</si>
  <si>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</si>
  <si>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</si>
  <si>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</si>
  <si>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</si>
  <si>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</si>
  <si>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</si>
  <si>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</si>
  <si>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</si>
  <si>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</si>
  <si>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</si>
  <si>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</si>
  <si>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</si>
  <si>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</si>
  <si>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</si>
  <si>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</si>
  <si>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</si>
  <si>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</si>
  <si>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</si>
  <si>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</si>
  <si>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</si>
  <si>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</si>
  <si>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</si>
  <si>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</si>
  <si>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</si>
  <si>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</si>
  <si>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</si>
  <si>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</si>
  <si>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</si>
  <si>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</si>
  <si>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</si>
  <si>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</si>
  <si>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</si>
  <si>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</si>
  <si>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</si>
  <si>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</si>
  <si>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</si>
  <si>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</si>
  <si>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</si>
  <si>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</si>
  <si>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</si>
  <si>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</si>
  <si>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</si>
  <si>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</si>
  <si>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</si>
  <si>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</si>
  <si>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</si>
  <si>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</si>
  <si>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</si>
  <si>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</si>
  <si>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</si>
  <si>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</si>
  <si>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</si>
  <si>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</si>
  <si>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</si>
  <si>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</si>
  <si>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</si>
  <si>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</si>
  <si>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</si>
  <si>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</si>
  <si>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</si>
  <si>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</si>
  <si>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</si>
  <si>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</si>
  <si>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</si>
  <si>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</si>
  <si>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</si>
  <si>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</si>
  <si>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</si>
  <si>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</si>
  <si>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</si>
  <si>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</si>
  <si>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</si>
  <si>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</si>
  <si>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</si>
  <si>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</si>
  <si>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</si>
  <si>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</si>
  <si>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</si>
  <si>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</si>
  <si>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</si>
  <si>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</si>
  <si>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</si>
  <si>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</si>
  <si>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</si>
  <si>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</si>
  <si>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</si>
  <si>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</si>
  <si>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</si>
  <si>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</si>
  <si>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</si>
  <si>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</si>
  <si>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</si>
  <si>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</si>
  <si>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</si>
  <si>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</si>
  <si>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</si>
  <si>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</si>
  <si>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</si>
  <si>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</si>
  <si>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</si>
  <si>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</si>
  <si>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</si>
  <si>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</si>
  <si>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</si>
  <si>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</si>
  <si>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</si>
  <si>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</si>
  <si>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</si>
  <si>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</si>
  <si>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</si>
  <si>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</si>
  <si>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</si>
  <si>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</si>
  <si>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</si>
  <si>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</si>
  <si>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</si>
  <si>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</si>
  <si>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</si>
  <si>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</si>
  <si>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</si>
  <si>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</si>
  <si>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</si>
  <si>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</si>
  <si>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</si>
  <si>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</si>
  <si>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</si>
  <si>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</si>
  <si>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</si>
  <si>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</si>
  <si>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</si>
  <si>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</si>
  <si>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</si>
  <si>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</si>
  <si>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</si>
  <si>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</si>
  <si>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</si>
  <si>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</si>
  <si>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</si>
  <si>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</si>
  <si>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</si>
  <si>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</si>
  <si>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</si>
  <si>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</si>
  <si>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</si>
  <si>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</si>
  <si>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</si>
  <si>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</si>
  <si>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</si>
  <si>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</si>
  <si>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</si>
  <si>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</si>
  <si>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</si>
  <si>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</si>
  <si>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</si>
  <si>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</si>
  <si>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</si>
  <si>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</si>
  <si>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</si>
  <si>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</si>
  <si>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</si>
  <si>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</si>
  <si>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</si>
  <si>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</si>
  <si>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</si>
  <si>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</si>
  <si>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</si>
  <si>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</si>
  <si>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</si>
  <si>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</si>
  <si>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</si>
  <si>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</si>
  <si>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</si>
  <si>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</si>
  <si>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</si>
  <si>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</si>
  <si>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</si>
  <si>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</si>
  <si>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</si>
  <si>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</si>
  <si>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</si>
  <si>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</si>
  <si>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</si>
  <si>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</si>
  <si>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</si>
  <si>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</si>
  <si>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</si>
  <si>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</si>
  <si>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</si>
  <si>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</si>
  <si>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</si>
  <si>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</si>
  <si>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</si>
  <si>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</si>
  <si>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</si>
  <si>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</si>
  <si>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</si>
  <si>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</si>
  <si>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</si>
  <si>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</si>
  <si>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</si>
  <si>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</si>
  <si>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</si>
  <si>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</si>
  <si>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</si>
  <si>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</si>
  <si>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</si>
  <si>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</si>
  <si>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</si>
  <si>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</si>
  <si>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</si>
  <si>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</si>
  <si>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</si>
  <si>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</si>
  <si>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</si>
  <si>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</si>
  <si>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</si>
  <si>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</si>
  <si>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</si>
  <si>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</si>
  <si>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</si>
  <si>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</si>
  <si>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</si>
  <si>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</si>
  <si>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</si>
  <si>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</si>
  <si>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</si>
  <si>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</si>
  <si>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</si>
  <si>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</si>
  <si>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</si>
  <si>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</si>
  <si>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</si>
  <si>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</si>
  <si>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</si>
  <si>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</si>
  <si>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</si>
  <si>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</si>
  <si>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</si>
  <si>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</si>
  <si>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</si>
  <si>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</si>
  <si>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</si>
  <si>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</si>
  <si>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</si>
  <si>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</si>
  <si>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</si>
  <si>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</si>
  <si>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</si>
  <si>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</si>
  <si>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</si>
  <si>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</si>
  <si>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</si>
  <si>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</si>
  <si>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</si>
  <si>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</si>
  <si>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</si>
  <si>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</si>
  <si>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</si>
  <si>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</si>
  <si>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</si>
  <si>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</si>
  <si>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</si>
  <si>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</si>
  <si>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</si>
  <si>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</si>
  <si>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</si>
  <si>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</si>
  <si>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</si>
  <si>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</si>
  <si>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</si>
  <si>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</si>
  <si>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</si>
  <si>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</si>
  <si>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</si>
  <si>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</si>
  <si>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</si>
  <si>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</si>
  <si>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</si>
  <si>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</si>
  <si>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</si>
  <si>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</si>
  <si>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</si>
  <si>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</si>
  <si>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</si>
  <si>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</si>
  <si>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</si>
  <si>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</si>
  <si>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</si>
  <si>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</si>
  <si>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</si>
  <si>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</si>
  <si>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</si>
  <si>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</si>
  <si>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</si>
  <si>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</si>
  <si>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</si>
  <si>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</si>
  <si>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</si>
  <si>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</si>
  <si>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</si>
  <si>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</si>
  <si>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</si>
  <si>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</si>
  <si>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</si>
  <si>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</si>
  <si>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</si>
  <si>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</si>
  <si>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</si>
  <si>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</si>
  <si>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</si>
  <si>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</si>
  <si>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</si>
  <si>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</si>
  <si>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</si>
  <si>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</si>
  <si>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</si>
  <si>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</si>
  <si>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</si>
  <si>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</si>
  <si>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</si>
  <si>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</si>
  <si>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</si>
  <si>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</si>
  <si>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</si>
  <si>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</si>
  <si>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</si>
  <si>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</si>
  <si>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</si>
  <si>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</si>
  <si>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</si>
  <si>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</si>
  <si>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</si>
  <si>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</si>
  <si>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</si>
  <si>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</si>
  <si>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</si>
  <si>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</si>
  <si>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</si>
  <si>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</si>
  <si>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</si>
  <si>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</si>
  <si>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</si>
  <si>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</si>
  <si>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</si>
  <si>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</si>
  <si>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</si>
  <si>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</si>
  <si>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</si>
  <si>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</si>
  <si>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</si>
  <si>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</si>
  <si>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</si>
  <si>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</si>
  <si>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</si>
  <si>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</si>
  <si>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</si>
  <si>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</si>
  <si>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</si>
  <si>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</si>
  <si>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</si>
  <si>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</si>
  <si>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</si>
  <si>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</si>
  <si>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</si>
  <si>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</si>
  <si>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</si>
  <si>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</si>
  <si>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</si>
  <si>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</si>
  <si>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</si>
  <si>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</si>
  <si>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</si>
  <si>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</si>
  <si>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</si>
  <si>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</si>
  <si>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</si>
  <si>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</si>
  <si>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</si>
  <si>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</si>
  <si>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</si>
  <si>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</si>
  <si>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</si>
  <si>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</si>
  <si>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</si>
  <si>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</si>
  <si>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</si>
  <si>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</si>
  <si>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</si>
  <si>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</si>
  <si>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</si>
  <si>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</si>
  <si>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</si>
  <si>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</si>
  <si>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</si>
  <si>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</si>
  <si>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</si>
  <si>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</si>
  <si>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</si>
  <si>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</si>
  <si>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</si>
  <si>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</si>
  <si>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</si>
  <si>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</si>
  <si>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</si>
  <si>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</si>
  <si>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</si>
  <si>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</si>
  <si>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</si>
  <si>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</si>
  <si>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</si>
  <si>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</si>
  <si>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</si>
  <si>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</si>
  <si>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</si>
  <si>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</si>
  <si>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</si>
  <si>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</si>
  <si>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</si>
  <si>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</si>
  <si>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</si>
  <si>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</si>
  <si>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</si>
  <si>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</si>
  <si>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</si>
  <si>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</si>
  <si>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</si>
  <si>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</si>
  <si>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</si>
  <si>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</si>
  <si>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</si>
  <si>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</si>
  <si>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</si>
  <si>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</si>
  <si>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</si>
  <si>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</si>
  <si>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</si>
  <si>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</si>
  <si>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</si>
  <si>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</si>
  <si>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</si>
  <si>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</si>
  <si>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</si>
  <si>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</si>
  <si>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</si>
  <si>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</si>
  <si>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</si>
  <si>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</si>
  <si>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</si>
  <si>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</si>
  <si>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</si>
  <si>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</si>
  <si>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</si>
  <si>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</si>
  <si>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</si>
  <si>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</si>
  <si>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</si>
  <si>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</si>
  <si>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</si>
  <si>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</si>
  <si>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</si>
  <si>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</si>
  <si>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</si>
  <si>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</si>
  <si>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</si>
  <si>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</si>
  <si>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</si>
  <si>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</si>
  <si>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</si>
  <si>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</si>
  <si>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</si>
  <si>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</si>
  <si>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</si>
  <si>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</si>
  <si>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</si>
  <si>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</si>
  <si>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</si>
  <si>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</si>
  <si>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</si>
  <si>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</si>
  <si>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</si>
  <si>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</si>
  <si>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</si>
  <si>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</si>
  <si>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</si>
  <si>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</si>
  <si>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</si>
  <si>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</si>
  <si>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</si>
  <si>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</si>
  <si>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</si>
  <si>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</si>
  <si>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</si>
  <si>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</si>
  <si>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</si>
  <si>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</si>
  <si>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</si>
  <si>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</si>
  <si>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</si>
  <si>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</si>
  <si>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</si>
  <si>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</si>
  <si>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</si>
  <si>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</si>
  <si>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</si>
  <si>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</si>
  <si>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</si>
  <si>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</si>
  <si>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</si>
  <si>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</si>
  <si>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</si>
  <si>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</si>
  <si>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</si>
  <si>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</si>
  <si>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</si>
  <si>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</si>
  <si>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</si>
  <si>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</si>
  <si>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</si>
  <si>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</si>
  <si>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</si>
  <si>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</si>
  <si>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</si>
  <si>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</si>
  <si>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</si>
  <si>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</si>
  <si>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</si>
  <si>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</si>
  <si>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</si>
  <si>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</si>
  <si>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</si>
  <si>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</si>
  <si>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</si>
  <si>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</si>
  <si>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</si>
  <si>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</si>
  <si>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</si>
  <si>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</si>
  <si>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</si>
  <si>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</si>
  <si>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</si>
  <si>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</si>
  <si>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</si>
  <si>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</si>
  <si>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</si>
  <si>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</si>
  <si>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</si>
  <si>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</si>
  <si>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</si>
  <si>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</si>
  <si>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</si>
  <si>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</si>
  <si>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</si>
  <si>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</si>
  <si>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</si>
  <si>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</si>
  <si>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</si>
  <si>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</si>
  <si>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</si>
  <si>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</si>
  <si>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</si>
  <si>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</si>
  <si>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</si>
  <si>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</si>
  <si>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</si>
  <si>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</si>
  <si>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</si>
  <si>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</si>
  <si>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</si>
  <si>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</si>
  <si>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</si>
  <si>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</si>
  <si>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</si>
  <si>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</si>
  <si>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</si>
  <si>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</si>
  <si>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</si>
  <si>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</si>
  <si>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</si>
  <si>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</si>
  <si>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</si>
  <si>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</si>
  <si>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</si>
  <si>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</si>
  <si>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</si>
  <si>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</si>
  <si>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</si>
  <si>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</si>
  <si>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</si>
  <si>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</si>
  <si>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</si>
  <si>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</si>
  <si>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</si>
  <si>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</si>
  <si>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</si>
  <si>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</si>
  <si>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</si>
  <si>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</si>
  <si>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</si>
  <si>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</si>
  <si>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</si>
  <si>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</si>
  <si>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</si>
  <si>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</si>
  <si>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</si>
  <si>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</si>
  <si>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</si>
  <si>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</si>
  <si>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</si>
  <si>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</si>
  <si>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</si>
  <si>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</si>
  <si>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</si>
  <si>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</si>
  <si>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</si>
  <si>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</si>
  <si>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</si>
  <si>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</si>
  <si>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</si>
  <si>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</si>
  <si>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</si>
  <si>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</si>
  <si>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</si>
  <si>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</si>
  <si>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</si>
  <si>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</si>
  <si>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</si>
  <si>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</si>
  <si>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</si>
  <si>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</si>
  <si>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</si>
  <si>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</si>
  <si>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</si>
  <si>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</si>
  <si>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</si>
  <si>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</si>
  <si>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</si>
  <si>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</si>
  <si>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</si>
  <si>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</si>
  <si>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</si>
  <si>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</si>
  <si>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</si>
  <si>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</si>
  <si>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</si>
  <si>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</si>
  <si>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</si>
  <si>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</si>
  <si>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</si>
  <si>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</si>
  <si>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</si>
  <si>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</si>
  <si>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</si>
  <si>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</si>
  <si>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</si>
  <si>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</si>
  <si>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</si>
  <si>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</si>
  <si>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</si>
  <si>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</si>
  <si>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</si>
  <si>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</si>
  <si>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</si>
  <si>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</si>
  <si>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</si>
  <si>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</si>
  <si>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</si>
  <si>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</si>
  <si>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</si>
  <si>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</si>
  <si>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</si>
  <si>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</si>
  <si>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</si>
  <si>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</si>
  <si>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</si>
  <si>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</si>
  <si>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</si>
  <si>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</si>
  <si>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</si>
  <si>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</si>
  <si>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</si>
  <si>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</si>
  <si>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</si>
  <si>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</si>
  <si>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</si>
  <si>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</si>
  <si>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</si>
  <si>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</si>
  <si>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</si>
  <si>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</si>
  <si>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</si>
  <si>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</si>
  <si>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</si>
  <si>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</si>
  <si>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</si>
  <si>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</si>
  <si>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</si>
  <si>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</si>
  <si>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</si>
  <si>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</si>
  <si>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</si>
  <si>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</si>
  <si>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</si>
  <si>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</si>
  <si>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</si>
  <si>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</si>
  <si>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</si>
  <si>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</si>
  <si>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</si>
  <si>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</si>
  <si>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</si>
  <si>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</si>
  <si>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</si>
  <si>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</si>
  <si>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</si>
  <si>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</si>
  <si>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</si>
  <si>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</si>
  <si>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</si>
  <si>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</si>
  <si>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</si>
  <si>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</si>
  <si>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</si>
  <si>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</si>
  <si>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</si>
  <si>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</si>
  <si>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</si>
  <si>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</si>
  <si>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</si>
  <si>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</si>
  <si>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</si>
  <si>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</si>
  <si>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</si>
  <si>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</si>
  <si>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</si>
  <si>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</si>
  <si>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</si>
  <si>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</si>
  <si>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</si>
  <si>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</si>
  <si>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</si>
  <si>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</si>
  <si>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</si>
  <si>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</si>
  <si>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</si>
  <si>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</si>
  <si>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</si>
  <si>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</si>
  <si>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</si>
  <si>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</si>
  <si>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</si>
  <si>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</si>
  <si>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</si>
  <si>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</si>
  <si>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</si>
  <si>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</si>
  <si>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</si>
  <si>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</si>
  <si>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</si>
  <si>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</si>
  <si>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</si>
  <si>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</si>
  <si>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</si>
  <si>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</si>
  <si>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</si>
  <si>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</si>
  <si>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</si>
  <si>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</si>
  <si>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</si>
  <si>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</si>
  <si>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</si>
  <si>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</si>
  <si>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</si>
  <si>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</si>
  <si>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</si>
  <si>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</si>
  <si>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</si>
  <si>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</si>
  <si>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</si>
  <si>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</si>
  <si>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</si>
  <si>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</si>
  <si>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</si>
  <si>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</si>
  <si>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</si>
  <si>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</si>
  <si>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</si>
  <si>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</si>
  <si>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</si>
  <si>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</si>
  <si>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</si>
  <si>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</si>
  <si>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</si>
  <si>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</si>
  <si>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</si>
  <si>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</si>
  <si>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</si>
  <si>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</si>
  <si>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</si>
  <si>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</si>
  <si>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</si>
  <si>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</si>
  <si>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</si>
  <si>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</si>
  <si>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</si>
  <si>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</si>
  <si>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</si>
  <si>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</si>
  <si>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</si>
  <si>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</si>
  <si>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</si>
  <si>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</si>
  <si>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</si>
  <si>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</si>
  <si>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</si>
  <si>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</si>
  <si>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</si>
  <si>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</si>
  <si>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</si>
  <si>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</si>
  <si>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</si>
  <si>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</si>
  <si>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</si>
  <si>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</si>
  <si>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</si>
  <si>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</si>
  <si>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</si>
  <si>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</si>
  <si>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</si>
  <si>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</si>
  <si>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</si>
  <si>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</si>
  <si>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</si>
  <si>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</si>
  <si>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</si>
  <si>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</si>
  <si>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</si>
  <si>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</si>
  <si>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</si>
  <si>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</si>
  <si>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</si>
  <si>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</si>
  <si>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</si>
  <si>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</si>
  <si>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</si>
  <si>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</si>
  <si>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</si>
  <si>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</si>
  <si>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</si>
  <si>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</si>
  <si>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</si>
  <si>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</si>
  <si>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</si>
  <si>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</si>
  <si>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</si>
  <si>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</si>
  <si>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</si>
  <si>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</si>
  <si>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</si>
  <si>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</si>
  <si>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</si>
  <si>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</si>
  <si>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</si>
  <si>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</si>
  <si>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</si>
  <si>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</si>
  <si>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</si>
  <si>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</si>
  <si>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</si>
  <si>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</si>
  <si>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</si>
  <si>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</si>
  <si>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</si>
  <si>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</si>
  <si>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</si>
  <si>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</si>
  <si>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</si>
  <si>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</si>
  <si>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</si>
  <si>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</si>
  <si>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</si>
  <si>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</si>
  <si>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</si>
  <si>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</si>
  <si>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</si>
  <si>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</si>
  <si>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</si>
  <si>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</si>
  <si>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</si>
  <si>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</si>
  <si>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</si>
  <si>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</si>
  <si>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</si>
  <si>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</si>
  <si>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</si>
  <si>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</si>
  <si>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</si>
  <si>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</si>
  <si>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</si>
  <si>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</si>
  <si>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</si>
  <si>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</si>
  <si>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</si>
  <si>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</si>
  <si>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</si>
  <si>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</si>
  <si>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</si>
  <si>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</si>
  <si>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</si>
  <si>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</si>
  <si>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</si>
  <si>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</si>
  <si>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</si>
  <si>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</si>
  <si>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</si>
  <si>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</si>
  <si>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</si>
  <si>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</si>
  <si>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</si>
  <si>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</si>
  <si>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</si>
  <si>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</si>
  <si>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</si>
  <si>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</si>
  <si>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</si>
  <si>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</si>
  <si>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</si>
  <si>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</si>
  <si>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</si>
  <si>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</si>
  <si>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</si>
  <si>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</si>
  <si>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</si>
  <si>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</si>
  <si>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</si>
  <si>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</si>
  <si>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</si>
  <si>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</si>
  <si>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</si>
  <si>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</si>
  <si>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</si>
  <si>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</si>
  <si>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</si>
  <si>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</si>
  <si>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</si>
  <si>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</si>
  <si>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</si>
  <si>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</si>
  <si>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</si>
  <si>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</si>
  <si>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</si>
  <si>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</si>
  <si>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</si>
  <si>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</si>
  <si>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</si>
  <si>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</si>
  <si>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</si>
  <si>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</si>
  <si>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</si>
  <si>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</si>
  <si>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</si>
  <si>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</si>
  <si>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</si>
  <si>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</si>
  <si>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</si>
  <si>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</si>
  <si>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</si>
  <si>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</si>
  <si>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</si>
  <si>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</si>
  <si>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</si>
  <si>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</si>
  <si>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</si>
  <si>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</si>
  <si>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</si>
  <si>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</si>
  <si>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</si>
  <si>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</si>
  <si>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</si>
  <si>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</si>
  <si>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</si>
  <si>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</si>
  <si>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</si>
  <si>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</si>
  <si>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</si>
  <si>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</si>
  <si>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</si>
  <si>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</si>
  <si>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</si>
  <si>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</si>
  <si>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</si>
  <si>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41-143-2020-HUI</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</si>
  <si>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</si>
  <si>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</si>
  <si>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</si>
  <si>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41-139-2020-HUI</t>
  </si>
  <si>
    <t>41-144-2020-HUI</t>
  </si>
  <si>
    <t>41-145-2020-HUI</t>
  </si>
  <si>
    <t>41-146-2020-HUI</t>
  </si>
  <si>
    <t>41-152-2020-HUI</t>
  </si>
  <si>
    <t>41-112548-2020-HUI</t>
  </si>
  <si>
    <t>41-112549-2020-HUI</t>
  </si>
  <si>
    <t>41-112550-2020-HUI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</si>
  <si>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</si>
  <si>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</si>
  <si>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</si>
  <si>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</si>
  <si>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BELEN RAMIREZ VARGAS</t>
  </si>
  <si>
    <t>8713720</t>
  </si>
  <si>
    <t>CALLE 8 N°10-24 BARRIO ALTICO</t>
  </si>
  <si>
    <t>fundacionsocialamoryvida@gmail.com</t>
  </si>
  <si>
    <t>2021-41-10001099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</si>
  <si>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</si>
  <si>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</si>
  <si>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r>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ASUMA CON SU PERSONAL Y BAJO SU EXCLUSIVA RESPONSABILIDAD DICHA ATENCIÓN.</t>
    </r>
    <r>
      <rPr>
        <sz val="8"/>
        <color theme="1"/>
        <rFont val="Tahoma"/>
        <family val="2"/>
      </rPr>
      <t> </t>
    </r>
  </si>
  <si>
    <r>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t>
    </r>
    <r>
      <rPr>
        <sz val="8"/>
        <color theme="1"/>
        <rFont val="Tahoma"/>
        <family val="2"/>
      </rPr>
      <t> </t>
    </r>
  </si>
  <si>
    <r>
      <t>PRESTAR EL SERVICIO DE ATENCION, EDUCACIÓN INICIAL Y CUIDADO A NIÑAS Y NIÑOS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</si>
  <si>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r>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</si>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</sst>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_ ;\-0\ "/>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Tahoma"/>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39" xfId="1"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xf numFmtId="171" fontId="3" fillId="3" borderId="1" xfId="1" applyNumberFormat="1" applyFont="1" applyFill="1" applyBorder="1" applyAlignment="1" applyProtection="1">
      <alignment horizontal="center" vertical="center"/>
      <protection locked="0"/>
    </xf>
    <xf numFmtId="0" fontId="3" fillId="3" borderId="0" xfId="0" applyFont="1" applyFill="1" applyAlignment="1" applyProtection="1">
      <alignment vertical="center"/>
      <protection locked="0" hidden="1"/>
    </xf>
    <xf numFmtId="171"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G48" sqref="G48:G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5" t="s">
        <v>2696</v>
      </c>
      <c r="D15" s="35"/>
      <c r="E15" s="35"/>
      <c r="F15" s="5"/>
      <c r="G15" s="32" t="s">
        <v>1168</v>
      </c>
      <c r="H15" s="102" t="s">
        <v>660</v>
      </c>
      <c r="I15" s="32" t="s">
        <v>2624</v>
      </c>
      <c r="J15" s="107" t="s">
        <v>2626</v>
      </c>
      <c r="L15" s="218" t="s">
        <v>8</v>
      </c>
      <c r="M15" s="21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29" t="s">
        <v>11</v>
      </c>
      <c r="J19" s="130" t="s">
        <v>10</v>
      </c>
      <c r="K19" s="130" t="s">
        <v>2609</v>
      </c>
      <c r="L19" s="130" t="s">
        <v>1161</v>
      </c>
      <c r="M19" s="130" t="s">
        <v>1162</v>
      </c>
      <c r="N19" s="131" t="s">
        <v>2610</v>
      </c>
      <c r="O19" s="126"/>
      <c r="Q19" s="51"/>
      <c r="R19" s="51"/>
    </row>
    <row r="20" spans="1:23" ht="30" customHeight="1" x14ac:dyDescent="0.25">
      <c r="A20" s="9"/>
      <c r="B20" s="108">
        <v>813013497</v>
      </c>
      <c r="C20" s="5"/>
      <c r="D20" s="73"/>
      <c r="E20" s="5"/>
      <c r="F20" s="5"/>
      <c r="G20" s="5"/>
      <c r="H20" s="237"/>
      <c r="I20" s="138" t="s">
        <v>660</v>
      </c>
      <c r="J20" s="139" t="s">
        <v>341</v>
      </c>
      <c r="K20" s="166">
        <v>796916389</v>
      </c>
      <c r="L20" s="141">
        <v>44194</v>
      </c>
      <c r="M20" s="141">
        <v>44561</v>
      </c>
      <c r="N20" s="124">
        <f>+(M20-L20)/30</f>
        <v>12.233333333333333</v>
      </c>
      <c r="O20" s="127"/>
      <c r="U20" s="123"/>
      <c r="V20" s="104">
        <f ca="1">NOW()</f>
        <v>44194.547225925926</v>
      </c>
      <c r="W20" s="104">
        <f ca="1">NOW()</f>
        <v>44194.547225925926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3"/>
      <c r="R23" s="55"/>
      <c r="S23" s="104"/>
      <c r="T23" s="104"/>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8"/>
      <c r="I37" s="119"/>
      <c r="J37" s="119"/>
      <c r="K37" s="119"/>
      <c r="L37" s="119"/>
      <c r="M37" s="119"/>
      <c r="N37" s="119"/>
      <c r="O37" s="120"/>
    </row>
    <row r="38" spans="1:16" ht="21" customHeight="1" x14ac:dyDescent="0.25">
      <c r="A38" s="9"/>
      <c r="B38" s="232" t="str">
        <f>VLOOKUP(B20,EAS!A2:B1439,2,0)</f>
        <v>FUNDACIÓN SOCIAL AMOR Y VIDA</v>
      </c>
      <c r="C38" s="232"/>
      <c r="D38" s="232"/>
      <c r="E38" s="232"/>
      <c r="F38" s="232"/>
      <c r="G38" s="5"/>
      <c r="H38" s="121"/>
      <c r="I38" s="241" t="s">
        <v>7</v>
      </c>
      <c r="J38" s="241"/>
      <c r="K38" s="241"/>
      <c r="L38" s="241"/>
      <c r="M38" s="241"/>
      <c r="N38" s="241"/>
      <c r="O38" s="122"/>
    </row>
    <row r="39" spans="1:16" ht="42.95" customHeight="1" thickBot="1" x14ac:dyDescent="0.3">
      <c r="A39" s="10"/>
      <c r="B39" s="11"/>
      <c r="C39" s="11"/>
      <c r="D39" s="11"/>
      <c r="E39" s="11"/>
      <c r="F39" s="11"/>
      <c r="G39" s="11"/>
      <c r="H39" s="10"/>
      <c r="I39" s="227" t="s">
        <v>2697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1" t="s">
        <v>2698</v>
      </c>
      <c r="C48" s="113" t="s">
        <v>31</v>
      </c>
      <c r="D48" s="110">
        <v>331</v>
      </c>
      <c r="E48" s="134">
        <v>41512</v>
      </c>
      <c r="F48" s="134">
        <v>41988</v>
      </c>
      <c r="G48" s="149">
        <f>IF(AND(E48&lt;&gt;"",F48&lt;&gt;""),((F48-E48)/30),"")</f>
        <v>15.866666666666667</v>
      </c>
      <c r="H48" s="167" t="s">
        <v>2699</v>
      </c>
      <c r="I48" s="110" t="s">
        <v>660</v>
      </c>
      <c r="J48" s="110" t="s">
        <v>341</v>
      </c>
      <c r="K48" s="168">
        <v>2771003532</v>
      </c>
      <c r="L48" s="113" t="s">
        <v>1148</v>
      </c>
      <c r="M48" s="109">
        <v>1</v>
      </c>
      <c r="N48" s="113" t="s">
        <v>27</v>
      </c>
      <c r="O48" s="113" t="s">
        <v>1148</v>
      </c>
      <c r="P48" s="78"/>
    </row>
    <row r="49" spans="1:16" s="6" customFormat="1" ht="24.75" customHeight="1" x14ac:dyDescent="0.25">
      <c r="A49" s="132">
        <v>2</v>
      </c>
      <c r="B49" s="111" t="s">
        <v>2698</v>
      </c>
      <c r="C49" s="113" t="s">
        <v>31</v>
      </c>
      <c r="D49" s="110">
        <v>355</v>
      </c>
      <c r="E49" s="134">
        <v>41990</v>
      </c>
      <c r="F49" s="134">
        <v>42369</v>
      </c>
      <c r="G49" s="149">
        <f t="shared" ref="G49:G50" si="2">IF(AND(E49&lt;&gt;"",F49&lt;&gt;""),((F49-E49)/30),"")</f>
        <v>12.633333333333333</v>
      </c>
      <c r="H49" s="167" t="s">
        <v>2700</v>
      </c>
      <c r="I49" s="110" t="s">
        <v>660</v>
      </c>
      <c r="J49" s="110" t="s">
        <v>341</v>
      </c>
      <c r="K49" s="168">
        <v>1095560775</v>
      </c>
      <c r="L49" s="113" t="s">
        <v>1148</v>
      </c>
      <c r="M49" s="109">
        <v>1</v>
      </c>
      <c r="N49" s="113" t="s">
        <v>27</v>
      </c>
      <c r="O49" s="113" t="s">
        <v>1148</v>
      </c>
      <c r="P49" s="78"/>
    </row>
    <row r="50" spans="1:16" s="6" customFormat="1" ht="24.75" customHeight="1" x14ac:dyDescent="0.25">
      <c r="A50" s="132">
        <v>3</v>
      </c>
      <c r="B50" s="111" t="s">
        <v>2698</v>
      </c>
      <c r="C50" s="113" t="s">
        <v>31</v>
      </c>
      <c r="D50" s="110">
        <v>167</v>
      </c>
      <c r="E50" s="134">
        <v>42394</v>
      </c>
      <c r="F50" s="134">
        <v>42719</v>
      </c>
      <c r="G50" s="149">
        <f t="shared" si="2"/>
        <v>10.833333333333334</v>
      </c>
      <c r="H50" s="167" t="s">
        <v>2701</v>
      </c>
      <c r="I50" s="110" t="s">
        <v>660</v>
      </c>
      <c r="J50" s="110" t="s">
        <v>341</v>
      </c>
      <c r="K50" s="168">
        <v>2094713925</v>
      </c>
      <c r="L50" s="113" t="s">
        <v>1148</v>
      </c>
      <c r="M50" s="109">
        <v>1</v>
      </c>
      <c r="N50" s="113" t="s">
        <v>27</v>
      </c>
      <c r="O50" s="113" t="s">
        <v>1148</v>
      </c>
      <c r="P50" s="78"/>
    </row>
    <row r="51" spans="1:16" s="6" customFormat="1" ht="24.75" customHeight="1" outlineLevel="1" x14ac:dyDescent="0.25">
      <c r="A51" s="132">
        <v>4</v>
      </c>
      <c r="B51" s="111" t="s">
        <v>2698</v>
      </c>
      <c r="C51" s="113" t="s">
        <v>31</v>
      </c>
      <c r="D51" s="110">
        <v>166</v>
      </c>
      <c r="E51" s="134">
        <v>42394</v>
      </c>
      <c r="F51" s="134">
        <v>42719</v>
      </c>
      <c r="G51" s="149">
        <f t="shared" ref="G51:G107" si="3">IF(AND(E51&lt;&gt;"",F51&lt;&gt;""),((F51-E51)/30),"")</f>
        <v>10.833333333333334</v>
      </c>
      <c r="H51" s="167" t="s">
        <v>2702</v>
      </c>
      <c r="I51" s="110" t="s">
        <v>660</v>
      </c>
      <c r="J51" s="110" t="s">
        <v>341</v>
      </c>
      <c r="K51" s="168">
        <v>456157908</v>
      </c>
      <c r="L51" s="113" t="s">
        <v>1148</v>
      </c>
      <c r="M51" s="109">
        <v>1</v>
      </c>
      <c r="N51" s="113" t="s">
        <v>27</v>
      </c>
      <c r="O51" s="113" t="s">
        <v>1148</v>
      </c>
      <c r="P51" s="78"/>
    </row>
    <row r="52" spans="1:16" s="7" customFormat="1" ht="24.75" customHeight="1" outlineLevel="1" x14ac:dyDescent="0.25">
      <c r="A52" s="133">
        <v>5</v>
      </c>
      <c r="B52" s="111" t="s">
        <v>2698</v>
      </c>
      <c r="C52" s="113" t="s">
        <v>31</v>
      </c>
      <c r="D52" s="110">
        <v>559</v>
      </c>
      <c r="E52" s="134">
        <v>42720</v>
      </c>
      <c r="F52" s="134">
        <v>43084</v>
      </c>
      <c r="G52" s="149">
        <f t="shared" si="3"/>
        <v>12.133333333333333</v>
      </c>
      <c r="H52" s="167" t="s">
        <v>2703</v>
      </c>
      <c r="I52" s="110" t="s">
        <v>660</v>
      </c>
      <c r="J52" s="110" t="s">
        <v>341</v>
      </c>
      <c r="K52" s="168">
        <v>480911677</v>
      </c>
      <c r="L52" s="113" t="s">
        <v>1148</v>
      </c>
      <c r="M52" s="109">
        <v>1</v>
      </c>
      <c r="N52" s="113" t="s">
        <v>27</v>
      </c>
      <c r="O52" s="113" t="s">
        <v>1148</v>
      </c>
      <c r="P52" s="79"/>
    </row>
    <row r="53" spans="1:16" s="7" customFormat="1" ht="24.75" customHeight="1" outlineLevel="1" x14ac:dyDescent="0.25">
      <c r="A53" s="133">
        <v>6</v>
      </c>
      <c r="B53" s="111" t="s">
        <v>2698</v>
      </c>
      <c r="C53" s="113" t="s">
        <v>31</v>
      </c>
      <c r="D53" s="110">
        <v>560</v>
      </c>
      <c r="E53" s="134">
        <v>42720</v>
      </c>
      <c r="F53" s="134">
        <v>43084</v>
      </c>
      <c r="G53" s="149">
        <f t="shared" si="3"/>
        <v>12.133333333333333</v>
      </c>
      <c r="H53" s="167" t="s">
        <v>2677</v>
      </c>
      <c r="I53" s="110" t="s">
        <v>660</v>
      </c>
      <c r="J53" s="110" t="s">
        <v>341</v>
      </c>
      <c r="K53" s="168">
        <v>2705456358</v>
      </c>
      <c r="L53" s="113" t="s">
        <v>1148</v>
      </c>
      <c r="M53" s="109">
        <v>1</v>
      </c>
      <c r="N53" s="113" t="s">
        <v>27</v>
      </c>
      <c r="O53" s="113" t="s">
        <v>26</v>
      </c>
      <c r="P53" s="79"/>
    </row>
    <row r="54" spans="1:16" s="7" customFormat="1" ht="24.75" customHeight="1" outlineLevel="1" x14ac:dyDescent="0.25">
      <c r="A54" s="133">
        <v>7</v>
      </c>
      <c r="B54" s="111" t="s">
        <v>2698</v>
      </c>
      <c r="C54" s="113" t="s">
        <v>31</v>
      </c>
      <c r="D54" s="110">
        <v>480</v>
      </c>
      <c r="E54" s="134">
        <v>43085</v>
      </c>
      <c r="F54" s="134">
        <v>43312</v>
      </c>
      <c r="G54" s="149">
        <f t="shared" si="3"/>
        <v>7.5666666666666664</v>
      </c>
      <c r="H54" s="167" t="s">
        <v>2678</v>
      </c>
      <c r="I54" s="110" t="s">
        <v>660</v>
      </c>
      <c r="J54" s="110" t="s">
        <v>341</v>
      </c>
      <c r="K54" s="168">
        <v>1062273746</v>
      </c>
      <c r="L54" s="113" t="s">
        <v>1148</v>
      </c>
      <c r="M54" s="109">
        <v>1</v>
      </c>
      <c r="N54" s="113" t="s">
        <v>27</v>
      </c>
      <c r="O54" s="113" t="s">
        <v>1148</v>
      </c>
      <c r="P54" s="79"/>
    </row>
    <row r="55" spans="1:16" s="7" customFormat="1" ht="24.75" customHeight="1" outlineLevel="1" x14ac:dyDescent="0.25">
      <c r="A55" s="133">
        <v>8</v>
      </c>
      <c r="B55" s="111" t="s">
        <v>2698</v>
      </c>
      <c r="C55" s="113" t="s">
        <v>31</v>
      </c>
      <c r="D55" s="110">
        <v>481</v>
      </c>
      <c r="E55" s="134">
        <v>43085</v>
      </c>
      <c r="F55" s="134">
        <v>43312</v>
      </c>
      <c r="G55" s="149">
        <f t="shared" si="3"/>
        <v>7.5666666666666664</v>
      </c>
      <c r="H55" s="167" t="s">
        <v>2704</v>
      </c>
      <c r="I55" s="110" t="s">
        <v>660</v>
      </c>
      <c r="J55" s="110" t="s">
        <v>341</v>
      </c>
      <c r="K55" s="168">
        <v>284534747</v>
      </c>
      <c r="L55" s="113" t="s">
        <v>1148</v>
      </c>
      <c r="M55" s="109">
        <v>1</v>
      </c>
      <c r="N55" s="113" t="s">
        <v>27</v>
      </c>
      <c r="O55" s="113" t="s">
        <v>1148</v>
      </c>
      <c r="P55" s="79"/>
    </row>
    <row r="56" spans="1:16" s="7" customFormat="1" ht="24.75" customHeight="1" outlineLevel="1" x14ac:dyDescent="0.25">
      <c r="A56" s="133">
        <v>9</v>
      </c>
      <c r="B56" s="111" t="s">
        <v>2698</v>
      </c>
      <c r="C56" s="113" t="s">
        <v>31</v>
      </c>
      <c r="D56" s="110">
        <v>147</v>
      </c>
      <c r="E56" s="134">
        <v>43305</v>
      </c>
      <c r="F56" s="134">
        <v>43434</v>
      </c>
      <c r="G56" s="149">
        <f t="shared" si="3"/>
        <v>4.3</v>
      </c>
      <c r="H56" s="167" t="s">
        <v>2678</v>
      </c>
      <c r="I56" s="110" t="s">
        <v>660</v>
      </c>
      <c r="J56" s="110" t="s">
        <v>341</v>
      </c>
      <c r="K56" s="168">
        <v>670376555</v>
      </c>
      <c r="L56" s="113" t="s">
        <v>1148</v>
      </c>
      <c r="M56" s="109">
        <v>1</v>
      </c>
      <c r="N56" s="113" t="s">
        <v>27</v>
      </c>
      <c r="O56" s="113" t="s">
        <v>1148</v>
      </c>
      <c r="P56" s="79"/>
    </row>
    <row r="57" spans="1:16" s="7" customFormat="1" ht="24.75" customHeight="1" outlineLevel="1" x14ac:dyDescent="0.25">
      <c r="A57" s="133">
        <v>10</v>
      </c>
      <c r="B57" s="111" t="s">
        <v>2698</v>
      </c>
      <c r="C57" s="113" t="s">
        <v>31</v>
      </c>
      <c r="D57" s="110">
        <v>148</v>
      </c>
      <c r="E57" s="134">
        <v>43313</v>
      </c>
      <c r="F57" s="134">
        <v>43439</v>
      </c>
      <c r="G57" s="149">
        <f t="shared" si="3"/>
        <v>4.2</v>
      </c>
      <c r="H57" s="167" t="s">
        <v>2705</v>
      </c>
      <c r="I57" s="110" t="s">
        <v>660</v>
      </c>
      <c r="J57" s="110" t="s">
        <v>341</v>
      </c>
      <c r="K57" s="168">
        <v>181905034</v>
      </c>
      <c r="L57" s="113" t="s">
        <v>1148</v>
      </c>
      <c r="M57" s="109">
        <v>1</v>
      </c>
      <c r="N57" s="113" t="s">
        <v>27</v>
      </c>
      <c r="O57" s="113" t="s">
        <v>1148</v>
      </c>
      <c r="P57" s="79"/>
    </row>
    <row r="58" spans="1:16" s="7" customFormat="1" ht="24.75" customHeight="1" outlineLevel="1" x14ac:dyDescent="0.25">
      <c r="A58" s="133">
        <v>11</v>
      </c>
      <c r="B58" s="111" t="s">
        <v>2698</v>
      </c>
      <c r="C58" s="113" t="s">
        <v>31</v>
      </c>
      <c r="D58" s="110">
        <v>117</v>
      </c>
      <c r="E58" s="134">
        <v>43486</v>
      </c>
      <c r="F58" s="134">
        <v>43819</v>
      </c>
      <c r="G58" s="149">
        <f t="shared" si="3"/>
        <v>11.1</v>
      </c>
      <c r="H58" s="167" t="s">
        <v>2679</v>
      </c>
      <c r="I58" s="110" t="s">
        <v>660</v>
      </c>
      <c r="J58" s="110" t="s">
        <v>341</v>
      </c>
      <c r="K58" s="168">
        <v>1914877350</v>
      </c>
      <c r="L58" s="113" t="s">
        <v>1148</v>
      </c>
      <c r="M58" s="109">
        <v>1</v>
      </c>
      <c r="N58" s="113" t="s">
        <v>27</v>
      </c>
      <c r="O58" s="113" t="s">
        <v>1148</v>
      </c>
      <c r="P58" s="79"/>
    </row>
    <row r="59" spans="1:16" s="7" customFormat="1" ht="24.75" customHeight="1" outlineLevel="1" x14ac:dyDescent="0.25">
      <c r="A59" s="133">
        <v>12</v>
      </c>
      <c r="B59" s="111" t="s">
        <v>2698</v>
      </c>
      <c r="C59" s="113" t="s">
        <v>31</v>
      </c>
      <c r="D59" s="110">
        <v>118</v>
      </c>
      <c r="E59" s="134">
        <v>43486</v>
      </c>
      <c r="F59" s="134">
        <v>43812</v>
      </c>
      <c r="G59" s="149">
        <f t="shared" si="3"/>
        <v>10.866666666666667</v>
      </c>
      <c r="H59" s="167" t="s">
        <v>2706</v>
      </c>
      <c r="I59" s="110" t="s">
        <v>660</v>
      </c>
      <c r="J59" s="110" t="s">
        <v>341</v>
      </c>
      <c r="K59" s="168">
        <v>509745180</v>
      </c>
      <c r="L59" s="113" t="s">
        <v>1148</v>
      </c>
      <c r="M59" s="109">
        <v>1</v>
      </c>
      <c r="N59" s="113" t="s">
        <v>27</v>
      </c>
      <c r="O59" s="113" t="s">
        <v>1148</v>
      </c>
      <c r="P59" s="79"/>
    </row>
    <row r="60" spans="1:16" s="7" customFormat="1" ht="24.75" customHeight="1" outlineLevel="1" x14ac:dyDescent="0.25">
      <c r="A60" s="133">
        <v>13</v>
      </c>
      <c r="B60" s="64"/>
      <c r="C60" s="65"/>
      <c r="D60" s="63"/>
      <c r="E60" s="134"/>
      <c r="F60" s="134"/>
      <c r="G60" s="149" t="str">
        <f t="shared" si="3"/>
        <v/>
      </c>
      <c r="H60" s="64"/>
      <c r="I60" s="63"/>
      <c r="J60" s="63"/>
      <c r="K60" s="66"/>
      <c r="L60" s="65"/>
      <c r="M60" s="67"/>
      <c r="N60" s="65"/>
      <c r="O60" s="65"/>
      <c r="P60" s="79"/>
    </row>
    <row r="61" spans="1:16" s="7" customFormat="1" ht="24.75" customHeight="1" outlineLevel="1" x14ac:dyDescent="0.25">
      <c r="A61" s="133">
        <v>14</v>
      </c>
      <c r="B61" s="64"/>
      <c r="C61" s="65"/>
      <c r="D61" s="63"/>
      <c r="E61" s="134"/>
      <c r="F61" s="134"/>
      <c r="G61" s="149" t="str">
        <f t="shared" si="3"/>
        <v/>
      </c>
      <c r="H61" s="64"/>
      <c r="I61" s="63"/>
      <c r="J61" s="63"/>
      <c r="K61" s="66"/>
      <c r="L61" s="65"/>
      <c r="M61" s="67"/>
      <c r="N61" s="65"/>
      <c r="O61" s="65"/>
      <c r="P61" s="79"/>
    </row>
    <row r="62" spans="1:16" s="7" customFormat="1" ht="24.75" customHeight="1" outlineLevel="1" x14ac:dyDescent="0.25">
      <c r="A62" s="133">
        <v>15</v>
      </c>
      <c r="B62" s="64"/>
      <c r="C62" s="65"/>
      <c r="D62" s="63"/>
      <c r="E62" s="134"/>
      <c r="F62" s="134"/>
      <c r="G62" s="149" t="str">
        <f t="shared" si="3"/>
        <v/>
      </c>
      <c r="H62" s="64"/>
      <c r="I62" s="63"/>
      <c r="J62" s="63"/>
      <c r="K62" s="66"/>
      <c r="L62" s="65"/>
      <c r="M62" s="67"/>
      <c r="N62" s="65"/>
      <c r="O62" s="65"/>
      <c r="P62" s="79"/>
    </row>
    <row r="63" spans="1:16" s="7" customFormat="1" ht="24.75" customHeight="1" outlineLevel="1" x14ac:dyDescent="0.25">
      <c r="A63" s="133">
        <v>16</v>
      </c>
      <c r="B63" s="64"/>
      <c r="C63" s="65"/>
      <c r="D63" s="63"/>
      <c r="E63" s="134"/>
      <c r="F63" s="134"/>
      <c r="G63" s="149" t="str">
        <f t="shared" si="3"/>
        <v/>
      </c>
      <c r="H63" s="64"/>
      <c r="I63" s="63"/>
      <c r="J63" s="63"/>
      <c r="K63" s="66"/>
      <c r="L63" s="65"/>
      <c r="M63" s="67"/>
      <c r="N63" s="65"/>
      <c r="O63" s="65"/>
      <c r="P63" s="79"/>
    </row>
    <row r="64" spans="1:16" s="7" customFormat="1" ht="24.75" customHeight="1" outlineLevel="1" x14ac:dyDescent="0.25">
      <c r="A64" s="133">
        <v>17</v>
      </c>
      <c r="B64" s="64"/>
      <c r="C64" s="65"/>
      <c r="D64" s="63"/>
      <c r="E64" s="134"/>
      <c r="F64" s="134"/>
      <c r="G64" s="149" t="str">
        <f t="shared" si="3"/>
        <v/>
      </c>
      <c r="H64" s="64"/>
      <c r="I64" s="63"/>
      <c r="J64" s="63"/>
      <c r="K64" s="66"/>
      <c r="L64" s="65"/>
      <c r="M64" s="67"/>
      <c r="N64" s="65"/>
      <c r="O64" s="65"/>
      <c r="P64" s="79"/>
    </row>
    <row r="65" spans="1:16" s="7" customFormat="1" ht="24.75" customHeight="1" outlineLevel="1" x14ac:dyDescent="0.25">
      <c r="A65" s="133">
        <v>18</v>
      </c>
      <c r="B65" s="64"/>
      <c r="C65" s="65"/>
      <c r="D65" s="63"/>
      <c r="E65" s="134"/>
      <c r="F65" s="134"/>
      <c r="G65" s="149"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9"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9"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9"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9"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9"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9"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9"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9"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9"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9"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9"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9"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9"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9"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9"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9"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9"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9"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9"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9"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9"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9"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9"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9"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9" t="str">
        <f t="shared" si="3"/>
        <v/>
      </c>
      <c r="H90" s="64"/>
      <c r="I90" s="63"/>
      <c r="J90" s="63"/>
      <c r="K90" s="66"/>
      <c r="L90" s="65"/>
      <c r="M90" s="67"/>
      <c r="N90" s="65"/>
      <c r="O90" s="65"/>
      <c r="P90" s="79"/>
    </row>
    <row r="91" spans="1:16" s="7" customFormat="1" ht="24.75" customHeight="1" outlineLevel="1" x14ac:dyDescent="0.25">
      <c r="A91" s="132">
        <v>44</v>
      </c>
      <c r="B91" s="111"/>
      <c r="C91" s="113"/>
      <c r="D91" s="110"/>
      <c r="E91" s="134"/>
      <c r="F91" s="134"/>
      <c r="G91" s="149" t="str">
        <f t="shared" si="3"/>
        <v/>
      </c>
      <c r="H91" s="111"/>
      <c r="I91" s="110"/>
      <c r="J91" s="110"/>
      <c r="K91" s="112"/>
      <c r="L91" s="113"/>
      <c r="M91" s="109"/>
      <c r="N91" s="113"/>
      <c r="O91" s="113"/>
      <c r="P91" s="79"/>
    </row>
    <row r="92" spans="1:16" s="7" customFormat="1" ht="24.75" customHeight="1" outlineLevel="1" x14ac:dyDescent="0.25">
      <c r="A92" s="132">
        <v>45</v>
      </c>
      <c r="B92" s="111"/>
      <c r="C92" s="113"/>
      <c r="D92" s="110"/>
      <c r="E92" s="134"/>
      <c r="F92" s="134"/>
      <c r="G92" s="149" t="str">
        <f t="shared" si="3"/>
        <v/>
      </c>
      <c r="H92" s="111"/>
      <c r="I92" s="110"/>
      <c r="J92" s="110"/>
      <c r="K92" s="112"/>
      <c r="L92" s="113"/>
      <c r="M92" s="109"/>
      <c r="N92" s="113"/>
      <c r="O92" s="113"/>
      <c r="P92" s="79"/>
    </row>
    <row r="93" spans="1:16" s="7" customFormat="1" ht="24.75" customHeight="1" outlineLevel="1" x14ac:dyDescent="0.25">
      <c r="A93" s="132">
        <v>46</v>
      </c>
      <c r="B93" s="111"/>
      <c r="C93" s="113"/>
      <c r="D93" s="110"/>
      <c r="E93" s="134"/>
      <c r="F93" s="134"/>
      <c r="G93" s="149" t="str">
        <f t="shared" si="3"/>
        <v/>
      </c>
      <c r="H93" s="111"/>
      <c r="I93" s="110"/>
      <c r="J93" s="110"/>
      <c r="K93" s="112"/>
      <c r="L93" s="113"/>
      <c r="M93" s="109"/>
      <c r="N93" s="113"/>
      <c r="O93" s="113"/>
      <c r="P93" s="79"/>
    </row>
    <row r="94" spans="1:16" s="7" customFormat="1" ht="24.75" customHeight="1" outlineLevel="1" x14ac:dyDescent="0.25">
      <c r="A94" s="132">
        <v>47</v>
      </c>
      <c r="B94" s="111"/>
      <c r="C94" s="113"/>
      <c r="D94" s="110"/>
      <c r="E94" s="134"/>
      <c r="F94" s="134"/>
      <c r="G94" s="149" t="str">
        <f t="shared" si="3"/>
        <v/>
      </c>
      <c r="H94" s="111"/>
      <c r="I94" s="110"/>
      <c r="J94" s="110"/>
      <c r="K94" s="112"/>
      <c r="L94" s="113"/>
      <c r="M94" s="109"/>
      <c r="N94" s="113"/>
      <c r="O94" s="113"/>
      <c r="P94" s="79"/>
    </row>
    <row r="95" spans="1:16" s="7" customFormat="1" ht="24.75" customHeight="1" outlineLevel="1" x14ac:dyDescent="0.25">
      <c r="A95" s="133">
        <v>48</v>
      </c>
      <c r="B95" s="111"/>
      <c r="C95" s="113"/>
      <c r="D95" s="110"/>
      <c r="E95" s="134"/>
      <c r="F95" s="134"/>
      <c r="G95" s="149" t="str">
        <f t="shared" si="3"/>
        <v/>
      </c>
      <c r="H95" s="111"/>
      <c r="I95" s="110"/>
      <c r="J95" s="110"/>
      <c r="K95" s="112"/>
      <c r="L95" s="113"/>
      <c r="M95" s="109"/>
      <c r="N95" s="113"/>
      <c r="O95" s="113"/>
      <c r="P95" s="79"/>
    </row>
    <row r="96" spans="1:16" s="7" customFormat="1" ht="24.75" customHeight="1" outlineLevel="1" x14ac:dyDescent="0.25">
      <c r="A96" s="133">
        <v>49</v>
      </c>
      <c r="B96" s="111"/>
      <c r="C96" s="113"/>
      <c r="D96" s="110"/>
      <c r="E96" s="134"/>
      <c r="F96" s="134"/>
      <c r="G96" s="149" t="str">
        <f t="shared" si="3"/>
        <v/>
      </c>
      <c r="H96" s="111"/>
      <c r="I96" s="110"/>
      <c r="J96" s="110"/>
      <c r="K96" s="112"/>
      <c r="L96" s="113"/>
      <c r="M96" s="109"/>
      <c r="N96" s="113"/>
      <c r="O96" s="113"/>
      <c r="P96" s="79"/>
    </row>
    <row r="97" spans="1:16" s="7" customFormat="1" ht="24.75" customHeight="1" outlineLevel="1" x14ac:dyDescent="0.25">
      <c r="A97" s="133">
        <v>50</v>
      </c>
      <c r="B97" s="111"/>
      <c r="C97" s="113"/>
      <c r="D97" s="110"/>
      <c r="E97" s="134"/>
      <c r="F97" s="134"/>
      <c r="G97" s="149" t="str">
        <f t="shared" si="3"/>
        <v/>
      </c>
      <c r="H97" s="111"/>
      <c r="I97" s="110"/>
      <c r="J97" s="110"/>
      <c r="K97" s="112"/>
      <c r="L97" s="113"/>
      <c r="M97" s="109"/>
      <c r="N97" s="113"/>
      <c r="O97" s="113"/>
      <c r="P97" s="79"/>
    </row>
    <row r="98" spans="1:16" s="7" customFormat="1" ht="24.75" customHeight="1" outlineLevel="1" x14ac:dyDescent="0.25">
      <c r="A98" s="133">
        <v>51</v>
      </c>
      <c r="B98" s="111"/>
      <c r="C98" s="113"/>
      <c r="D98" s="110"/>
      <c r="E98" s="134"/>
      <c r="F98" s="134"/>
      <c r="G98" s="149" t="str">
        <f t="shared" si="3"/>
        <v/>
      </c>
      <c r="H98" s="111"/>
      <c r="I98" s="110"/>
      <c r="J98" s="110"/>
      <c r="K98" s="112"/>
      <c r="L98" s="113"/>
      <c r="M98" s="109"/>
      <c r="N98" s="113"/>
      <c r="O98" s="113"/>
      <c r="P98" s="79"/>
    </row>
    <row r="99" spans="1:16" s="7" customFormat="1" ht="24.75" customHeight="1" outlineLevel="1" x14ac:dyDescent="0.25">
      <c r="A99" s="133">
        <v>52</v>
      </c>
      <c r="B99" s="111"/>
      <c r="C99" s="113"/>
      <c r="D99" s="110"/>
      <c r="E99" s="134"/>
      <c r="F99" s="134"/>
      <c r="G99" s="149" t="str">
        <f t="shared" si="3"/>
        <v/>
      </c>
      <c r="H99" s="111"/>
      <c r="I99" s="110"/>
      <c r="J99" s="110"/>
      <c r="K99" s="112"/>
      <c r="L99" s="113"/>
      <c r="M99" s="109"/>
      <c r="N99" s="113"/>
      <c r="O99" s="113"/>
      <c r="P99" s="79"/>
    </row>
    <row r="100" spans="1:16" s="7" customFormat="1" ht="24.75" customHeight="1" outlineLevel="1" x14ac:dyDescent="0.25">
      <c r="A100" s="133">
        <v>53</v>
      </c>
      <c r="B100" s="111"/>
      <c r="C100" s="113"/>
      <c r="D100" s="110"/>
      <c r="E100" s="134"/>
      <c r="F100" s="134"/>
      <c r="G100" s="149" t="str">
        <f t="shared" si="3"/>
        <v/>
      </c>
      <c r="H100" s="111"/>
      <c r="I100" s="110"/>
      <c r="J100" s="110"/>
      <c r="K100" s="112"/>
      <c r="L100" s="113"/>
      <c r="M100" s="109"/>
      <c r="N100" s="113"/>
      <c r="O100" s="113"/>
      <c r="P100" s="79"/>
    </row>
    <row r="101" spans="1:16" s="7" customFormat="1" ht="24.75" customHeight="1" outlineLevel="1" x14ac:dyDescent="0.25">
      <c r="A101" s="133">
        <v>54</v>
      </c>
      <c r="B101" s="111"/>
      <c r="C101" s="113"/>
      <c r="D101" s="110"/>
      <c r="E101" s="134"/>
      <c r="F101" s="134"/>
      <c r="G101" s="149" t="str">
        <f t="shared" si="3"/>
        <v/>
      </c>
      <c r="H101" s="111"/>
      <c r="I101" s="110"/>
      <c r="J101" s="110"/>
      <c r="K101" s="112"/>
      <c r="L101" s="113"/>
      <c r="M101" s="109"/>
      <c r="N101" s="113"/>
      <c r="O101" s="113"/>
      <c r="P101" s="79"/>
    </row>
    <row r="102" spans="1:16" s="7" customFormat="1" ht="24.75" customHeight="1" outlineLevel="1" x14ac:dyDescent="0.25">
      <c r="A102" s="133">
        <v>55</v>
      </c>
      <c r="B102" s="111"/>
      <c r="C102" s="113"/>
      <c r="D102" s="110"/>
      <c r="E102" s="134"/>
      <c r="F102" s="134"/>
      <c r="G102" s="149" t="str">
        <f t="shared" si="3"/>
        <v/>
      </c>
      <c r="H102" s="111"/>
      <c r="I102" s="110"/>
      <c r="J102" s="110"/>
      <c r="K102" s="112"/>
      <c r="L102" s="113"/>
      <c r="M102" s="109"/>
      <c r="N102" s="113"/>
      <c r="O102" s="113"/>
      <c r="P102" s="79"/>
    </row>
    <row r="103" spans="1:16" s="7" customFormat="1" ht="24.75" customHeight="1" outlineLevel="1" x14ac:dyDescent="0.25">
      <c r="A103" s="133">
        <v>56</v>
      </c>
      <c r="B103" s="111"/>
      <c r="C103" s="113"/>
      <c r="D103" s="110"/>
      <c r="E103" s="134"/>
      <c r="F103" s="134"/>
      <c r="G103" s="149" t="str">
        <f t="shared" si="3"/>
        <v/>
      </c>
      <c r="H103" s="111"/>
      <c r="I103" s="110"/>
      <c r="J103" s="110"/>
      <c r="K103" s="112"/>
      <c r="L103" s="113"/>
      <c r="M103" s="109"/>
      <c r="N103" s="113"/>
      <c r="O103" s="113"/>
      <c r="P103" s="79"/>
    </row>
    <row r="104" spans="1:16" s="7" customFormat="1" ht="24.75" customHeight="1" outlineLevel="1" x14ac:dyDescent="0.25">
      <c r="A104" s="133">
        <v>57</v>
      </c>
      <c r="B104" s="111"/>
      <c r="C104" s="113"/>
      <c r="D104" s="110"/>
      <c r="E104" s="134"/>
      <c r="F104" s="134"/>
      <c r="G104" s="149" t="str">
        <f t="shared" si="3"/>
        <v/>
      </c>
      <c r="H104" s="111"/>
      <c r="I104" s="110"/>
      <c r="J104" s="110"/>
      <c r="K104" s="112"/>
      <c r="L104" s="113"/>
      <c r="M104" s="109"/>
      <c r="N104" s="113"/>
      <c r="O104" s="113"/>
      <c r="P104" s="79"/>
    </row>
    <row r="105" spans="1:16" s="7" customFormat="1" ht="24.75" customHeight="1" outlineLevel="1" x14ac:dyDescent="0.25">
      <c r="A105" s="133">
        <v>58</v>
      </c>
      <c r="B105" s="111"/>
      <c r="C105" s="113"/>
      <c r="D105" s="110"/>
      <c r="E105" s="134"/>
      <c r="F105" s="134"/>
      <c r="G105" s="149" t="str">
        <f t="shared" si="3"/>
        <v/>
      </c>
      <c r="H105" s="111"/>
      <c r="I105" s="110"/>
      <c r="J105" s="110"/>
      <c r="K105" s="112"/>
      <c r="L105" s="113"/>
      <c r="M105" s="109"/>
      <c r="N105" s="113"/>
      <c r="O105" s="113"/>
      <c r="P105" s="79"/>
    </row>
    <row r="106" spans="1:16" s="7" customFormat="1" ht="24.75" customHeight="1" outlineLevel="1" x14ac:dyDescent="0.25">
      <c r="A106" s="133">
        <v>59</v>
      </c>
      <c r="B106" s="64"/>
      <c r="C106" s="65"/>
      <c r="D106" s="63"/>
      <c r="E106" s="134"/>
      <c r="F106" s="134"/>
      <c r="G106" s="149"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10" t="s">
        <v>2680</v>
      </c>
      <c r="E114" s="134">
        <v>43880</v>
      </c>
      <c r="F114" s="134">
        <v>44196</v>
      </c>
      <c r="G114" s="149">
        <f>IF(AND(E114&lt;&gt;"",F114&lt;&gt;""),((F114-E114)/30),"")</f>
        <v>10.533333333333333</v>
      </c>
      <c r="H114" s="167" t="s">
        <v>2688</v>
      </c>
      <c r="I114" s="110" t="s">
        <v>660</v>
      </c>
      <c r="J114" s="110" t="s">
        <v>672</v>
      </c>
      <c r="K114" s="169">
        <v>3075696502</v>
      </c>
      <c r="L114" s="100">
        <f>+IF(AND(K114&gt;0,O114="Ejecución"),(K114/877802)*Tabla28[[#This Row],[% participación]],IF(AND(K114&gt;0,O114&lt;&gt;"Ejecución"),"-",""))</f>
        <v>3503.8613514209355</v>
      </c>
      <c r="M114" s="113" t="s">
        <v>1148</v>
      </c>
      <c r="N114" s="162">
        <v>1</v>
      </c>
      <c r="O114" s="151" t="s">
        <v>1150</v>
      </c>
      <c r="P114" s="78"/>
    </row>
    <row r="115" spans="1:16" s="6" customFormat="1" ht="24.75" customHeight="1" x14ac:dyDescent="0.25">
      <c r="A115" s="132">
        <v>2</v>
      </c>
      <c r="B115" s="150" t="s">
        <v>2664</v>
      </c>
      <c r="C115" s="152" t="s">
        <v>31</v>
      </c>
      <c r="D115" s="110" t="s">
        <v>2676</v>
      </c>
      <c r="E115" s="134">
        <v>43880</v>
      </c>
      <c r="F115" s="134">
        <v>44196</v>
      </c>
      <c r="G115" s="149">
        <f t="shared" ref="G115:G116" si="4">IF(AND(E115&lt;&gt;"",F115&lt;&gt;""),((F115-E115)/30),"")</f>
        <v>10.533333333333333</v>
      </c>
      <c r="H115" s="167" t="s">
        <v>2689</v>
      </c>
      <c r="I115" s="110" t="s">
        <v>660</v>
      </c>
      <c r="J115" s="110" t="s">
        <v>662</v>
      </c>
      <c r="K115" s="169">
        <v>2329678671</v>
      </c>
      <c r="L115" s="100">
        <f>+IF(AND(K115&gt;0,O115="Ejecución"),(K115/877802)*Tabla28[[#This Row],[% participación]],IF(AND(K115&gt;0,O115&lt;&gt;"Ejecución"),"-",""))</f>
        <v>2653.9910720185189</v>
      </c>
      <c r="M115" s="113" t="s">
        <v>1148</v>
      </c>
      <c r="N115" s="162">
        <v>1</v>
      </c>
      <c r="O115" s="151" t="s">
        <v>1150</v>
      </c>
      <c r="P115" s="78"/>
    </row>
    <row r="116" spans="1:16" s="6" customFormat="1" ht="24.75" customHeight="1" x14ac:dyDescent="0.25">
      <c r="A116" s="132">
        <v>3</v>
      </c>
      <c r="B116" s="150" t="s">
        <v>2664</v>
      </c>
      <c r="C116" s="152" t="s">
        <v>31</v>
      </c>
      <c r="D116" s="110" t="s">
        <v>2681</v>
      </c>
      <c r="E116" s="134">
        <v>43880</v>
      </c>
      <c r="F116" s="134">
        <v>44196</v>
      </c>
      <c r="G116" s="149">
        <f t="shared" si="4"/>
        <v>10.533333333333333</v>
      </c>
      <c r="H116" s="167" t="s">
        <v>2688</v>
      </c>
      <c r="I116" s="110" t="s">
        <v>660</v>
      </c>
      <c r="J116" s="110" t="s">
        <v>690</v>
      </c>
      <c r="K116" s="169">
        <v>1209596683</v>
      </c>
      <c r="L116" s="100">
        <f>+IF(AND(K116&gt;0,O116="Ejecución"),(K116/877802)*Tabla28[[#This Row],[% participación]],IF(AND(K116&gt;0,O116&lt;&gt;"Ejecución"),"-",""))</f>
        <v>1377.9835122271309</v>
      </c>
      <c r="M116" s="113" t="s">
        <v>1148</v>
      </c>
      <c r="N116" s="162">
        <v>1</v>
      </c>
      <c r="O116" s="151" t="s">
        <v>1150</v>
      </c>
      <c r="P116" s="78"/>
    </row>
    <row r="117" spans="1:16" s="6" customFormat="1" ht="24.75" customHeight="1" outlineLevel="1" x14ac:dyDescent="0.25">
      <c r="A117" s="132">
        <v>4</v>
      </c>
      <c r="B117" s="150" t="s">
        <v>2664</v>
      </c>
      <c r="C117" s="152" t="s">
        <v>31</v>
      </c>
      <c r="D117" s="110" t="s">
        <v>2682</v>
      </c>
      <c r="E117" s="134">
        <v>43880</v>
      </c>
      <c r="F117" s="134">
        <v>44196</v>
      </c>
      <c r="G117" s="149">
        <f t="shared" ref="G117:G159" si="5">IF(AND(E117&lt;&gt;"",F117&lt;&gt;""),((F117-E117)/30),"")</f>
        <v>10.533333333333333</v>
      </c>
      <c r="H117" s="167" t="s">
        <v>2690</v>
      </c>
      <c r="I117" s="110" t="s">
        <v>660</v>
      </c>
      <c r="J117" s="110" t="s">
        <v>678</v>
      </c>
      <c r="K117" s="169">
        <v>1417076918</v>
      </c>
      <c r="L117" s="100">
        <f>+IF(AND(K117&gt;0,O117="Ejecución"),(K117/877802)*Tabla28[[#This Row],[% participación]],IF(AND(K117&gt;0,O117&lt;&gt;"Ejecución"),"-",""))</f>
        <v>1614.3468777697021</v>
      </c>
      <c r="M117" s="113" t="s">
        <v>1148</v>
      </c>
      <c r="N117" s="162">
        <v>1</v>
      </c>
      <c r="O117" s="151" t="s">
        <v>1150</v>
      </c>
      <c r="P117" s="78"/>
    </row>
    <row r="118" spans="1:16" s="7" customFormat="1" ht="24.75" customHeight="1" outlineLevel="1" x14ac:dyDescent="0.25">
      <c r="A118" s="133">
        <v>5</v>
      </c>
      <c r="B118" s="150" t="s">
        <v>2664</v>
      </c>
      <c r="C118" s="152" t="s">
        <v>31</v>
      </c>
      <c r="D118" s="110" t="s">
        <v>2683</v>
      </c>
      <c r="E118" s="134">
        <v>43880</v>
      </c>
      <c r="F118" s="134">
        <v>44196</v>
      </c>
      <c r="G118" s="149">
        <f t="shared" si="5"/>
        <v>10.533333333333333</v>
      </c>
      <c r="H118" s="167" t="s">
        <v>2688</v>
      </c>
      <c r="I118" s="110" t="s">
        <v>660</v>
      </c>
      <c r="J118" s="110" t="s">
        <v>678</v>
      </c>
      <c r="K118" s="169">
        <v>3591840645</v>
      </c>
      <c r="L118" s="100">
        <f>+IF(AND(K118&gt;0,O118="Ejecución"),(K118/877802)*Tabla28[[#This Row],[% participación]],IF(AND(K118&gt;0,O118&lt;&gt;"Ejecución"),"-",""))</f>
        <v>4091.8574405161985</v>
      </c>
      <c r="M118" s="113" t="s">
        <v>1148</v>
      </c>
      <c r="N118" s="162">
        <v>1</v>
      </c>
      <c r="O118" s="151" t="s">
        <v>1150</v>
      </c>
      <c r="P118" s="79"/>
    </row>
    <row r="119" spans="1:16" s="7" customFormat="1" ht="24.75" customHeight="1" outlineLevel="1" x14ac:dyDescent="0.25">
      <c r="A119" s="133">
        <v>6</v>
      </c>
      <c r="B119" s="150" t="s">
        <v>2664</v>
      </c>
      <c r="C119" s="152" t="s">
        <v>31</v>
      </c>
      <c r="D119" s="110" t="s">
        <v>2684</v>
      </c>
      <c r="E119" s="134">
        <v>43880</v>
      </c>
      <c r="F119" s="134">
        <v>44196</v>
      </c>
      <c r="G119" s="149">
        <f t="shared" si="5"/>
        <v>10.533333333333333</v>
      </c>
      <c r="H119" s="167" t="s">
        <v>2690</v>
      </c>
      <c r="I119" s="110" t="s">
        <v>660</v>
      </c>
      <c r="J119" s="110" t="s">
        <v>684</v>
      </c>
      <c r="K119" s="169">
        <v>706878304</v>
      </c>
      <c r="L119" s="100">
        <f>+IF(AND(K119&gt;0,O119="Ejecución"),(K119/877802)*Tabla28[[#This Row],[% participación]],IF(AND(K119&gt;0,O119&lt;&gt;"Ejecución"),"-",""))</f>
        <v>805.28217525136643</v>
      </c>
      <c r="M119" s="113" t="s">
        <v>1148</v>
      </c>
      <c r="N119" s="162">
        <v>1</v>
      </c>
      <c r="O119" s="151" t="s">
        <v>1150</v>
      </c>
      <c r="P119" s="79"/>
    </row>
    <row r="120" spans="1:16" s="7" customFormat="1" ht="24.75" customHeight="1" outlineLevel="1" x14ac:dyDescent="0.25">
      <c r="A120" s="133">
        <v>7</v>
      </c>
      <c r="B120" s="150" t="s">
        <v>2664</v>
      </c>
      <c r="C120" s="152" t="s">
        <v>31</v>
      </c>
      <c r="D120" s="110" t="s">
        <v>2685</v>
      </c>
      <c r="E120" s="134">
        <v>44166</v>
      </c>
      <c r="F120" s="134">
        <v>44773</v>
      </c>
      <c r="G120" s="149">
        <f t="shared" si="5"/>
        <v>20.233333333333334</v>
      </c>
      <c r="H120" s="167" t="s">
        <v>2691</v>
      </c>
      <c r="I120" s="110" t="s">
        <v>660</v>
      </c>
      <c r="J120" s="110" t="s">
        <v>678</v>
      </c>
      <c r="K120" s="170">
        <v>2374599189</v>
      </c>
      <c r="L120" s="100">
        <f>+IF(AND(K120&gt;0,O120="Ejecución"),(K120/877802)*Tabla28[[#This Row],[% participación]],IF(AND(K120&gt;0,O120&lt;&gt;"Ejecución"),"-",""))</f>
        <v>2705.1649335499351</v>
      </c>
      <c r="M120" s="113" t="s">
        <v>1148</v>
      </c>
      <c r="N120" s="162">
        <v>1</v>
      </c>
      <c r="O120" s="151" t="s">
        <v>1150</v>
      </c>
      <c r="P120" s="79"/>
    </row>
    <row r="121" spans="1:16" s="7" customFormat="1" ht="24.75" customHeight="1" outlineLevel="1" x14ac:dyDescent="0.25">
      <c r="A121" s="133">
        <v>8</v>
      </c>
      <c r="B121" s="150" t="s">
        <v>2664</v>
      </c>
      <c r="C121" s="152" t="s">
        <v>31</v>
      </c>
      <c r="D121" s="110" t="s">
        <v>2686</v>
      </c>
      <c r="E121" s="134">
        <v>44166</v>
      </c>
      <c r="F121" s="134">
        <v>44773</v>
      </c>
      <c r="G121" s="149">
        <f t="shared" si="5"/>
        <v>20.233333333333334</v>
      </c>
      <c r="H121" s="167" t="s">
        <v>2691</v>
      </c>
      <c r="I121" s="110" t="s">
        <v>660</v>
      </c>
      <c r="J121" s="110" t="s">
        <v>678</v>
      </c>
      <c r="K121" s="170">
        <v>3182973381</v>
      </c>
      <c r="L121" s="100">
        <f>+IF(AND(K121&gt;0,O121="Ejecución"),(K121/877802)*Tabla28[[#This Row],[% participación]],IF(AND(K121&gt;0,O121&lt;&gt;"Ejecución"),"-",""))</f>
        <v>3626.0721449711896</v>
      </c>
      <c r="M121" s="113" t="s">
        <v>1148</v>
      </c>
      <c r="N121" s="162">
        <v>1</v>
      </c>
      <c r="O121" s="151" t="s">
        <v>1150</v>
      </c>
      <c r="P121" s="79"/>
    </row>
    <row r="122" spans="1:16" s="7" customFormat="1" ht="24.75" customHeight="1" outlineLevel="1" x14ac:dyDescent="0.25">
      <c r="A122" s="133">
        <v>9</v>
      </c>
      <c r="B122" s="150" t="s">
        <v>2664</v>
      </c>
      <c r="C122" s="152" t="s">
        <v>31</v>
      </c>
      <c r="D122" s="110" t="s">
        <v>2687</v>
      </c>
      <c r="E122" s="134">
        <v>44166</v>
      </c>
      <c r="F122" s="134">
        <v>44773</v>
      </c>
      <c r="G122" s="149">
        <f t="shared" si="5"/>
        <v>20.233333333333334</v>
      </c>
      <c r="H122" s="167" t="s">
        <v>2691</v>
      </c>
      <c r="I122" s="110" t="s">
        <v>660</v>
      </c>
      <c r="J122" s="110" t="s">
        <v>690</v>
      </c>
      <c r="K122" s="170">
        <v>2374599189</v>
      </c>
      <c r="L122" s="100">
        <f>+IF(AND(K122&gt;0,O122="Ejecución"),(K122/877802)*Tabla28[[#This Row],[% participación]],IF(AND(K122&gt;0,O122&lt;&gt;"Ejecución"),"-",""))</f>
        <v>2705.1649335499351</v>
      </c>
      <c r="M122" s="113" t="s">
        <v>1148</v>
      </c>
      <c r="N122" s="162">
        <v>1</v>
      </c>
      <c r="O122" s="151" t="s">
        <v>1150</v>
      </c>
      <c r="P122" s="79"/>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8"/>
      <c r="L123" s="100" t="str">
        <f>+IF(AND(K123&gt;0,O123="Ejecución"),(K123/877802)*Tabla28[[#This Row],[% participación]],IF(AND(K123&gt;0,O123&lt;&gt;"Ejecución"),"-",""))</f>
        <v/>
      </c>
      <c r="M123" s="65"/>
      <c r="N123" s="162" t="str">
        <f t="shared" ref="N123:N160" si="6">+IF(M123="No",1,IF(M123="Si","Ingrese %",""))</f>
        <v/>
      </c>
      <c r="O123" s="151" t="s">
        <v>1150</v>
      </c>
      <c r="P123" s="79"/>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3">
        <v>43</v>
      </c>
      <c r="B156" s="150" t="s">
        <v>2664</v>
      </c>
      <c r="C156" s="152" t="s">
        <v>31</v>
      </c>
      <c r="D156" s="63"/>
      <c r="E156" s="134"/>
      <c r="F156" s="134"/>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3.25" x14ac:dyDescent="0.25">
      <c r="A179" s="9"/>
      <c r="B179" s="185" t="s">
        <v>2668</v>
      </c>
      <c r="C179" s="185"/>
      <c r="D179" s="185"/>
      <c r="E179" s="160">
        <v>0.02</v>
      </c>
      <c r="F179" s="159"/>
      <c r="G179" s="154" t="str">
        <f>IF(F179&gt;0,SUM(E179+F179),"")</f>
        <v/>
      </c>
      <c r="H179" s="5"/>
      <c r="I179" s="185" t="s">
        <v>2670</v>
      </c>
      <c r="J179" s="185"/>
      <c r="K179" s="185"/>
      <c r="L179" s="185"/>
      <c r="M179" s="161">
        <v>0.02</v>
      </c>
      <c r="O179" s="8"/>
      <c r="Q179" s="19"/>
      <c r="R179" s="148">
        <f>IF(M179&gt;0,SUM(L179+M179),"")</f>
        <v>0.02</v>
      </c>
      <c r="T179" s="19"/>
      <c r="U179" s="231" t="s">
        <v>1166</v>
      </c>
      <c r="V179" s="231"/>
      <c r="W179" s="231"/>
      <c r="X179" s="24">
        <v>0.02</v>
      </c>
      <c r="Y179" s="153"/>
      <c r="Z179" s="154" t="str">
        <f>IF(Y179&gt;0,SUM(E181+Y179),"")</f>
        <v/>
      </c>
      <c r="AA179" s="19"/>
      <c r="AB179" s="19"/>
    </row>
    <row r="180" spans="1:28" ht="23.25" hidden="1" x14ac:dyDescent="0.25">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3.25" hidden="1" x14ac:dyDescent="0.25">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0.02</v>
      </c>
      <c r="K185" s="230" t="s">
        <v>2628</v>
      </c>
      <c r="L185" s="230"/>
      <c r="M185" s="94">
        <f>+J185*(SUM(K20:K35))</f>
        <v>15938327.780000001</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4">
        <v>41253</v>
      </c>
      <c r="D193" s="5"/>
      <c r="E193" s="115">
        <v>2851</v>
      </c>
      <c r="F193" s="5"/>
      <c r="G193" s="5"/>
      <c r="H193" s="136" t="s">
        <v>2692</v>
      </c>
      <c r="J193" s="5"/>
      <c r="K193" s="116">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2694</v>
      </c>
      <c r="J211" s="27" t="s">
        <v>2622</v>
      </c>
      <c r="K211" s="137" t="s">
        <v>2694</v>
      </c>
      <c r="L211" s="21"/>
      <c r="M211" s="21"/>
      <c r="N211" s="21"/>
      <c r="O211" s="8"/>
    </row>
    <row r="212" spans="1:15" x14ac:dyDescent="0.25">
      <c r="A212" s="9"/>
      <c r="B212" s="27" t="s">
        <v>2619</v>
      </c>
      <c r="C212" s="136" t="s">
        <v>2692</v>
      </c>
      <c r="D212" s="21"/>
      <c r="G212" s="27" t="s">
        <v>2621</v>
      </c>
      <c r="H212" s="137" t="s">
        <v>2693</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2020-12-29T18:10:31Z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