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SAV_2017_5\Desktop\LIDER FINANCIERO\2020 JULIO\SOPORTES EXPERIENCIA FUNDACION\TEMPORAL\Manisfestaciones  para envi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600" windowWidth="20490" windowHeight="73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<sst xmlns="http://schemas.openxmlformats.org/spreadsheetml/2006/main" count="3106" uniqueCount="2701">
  <si>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</si>
  <si>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</si>
  <si>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</si>
  <si>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</si>
  <si>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</si>
  <si>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</si>
  <si>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</si>
  <si>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</si>
  <si>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</si>
  <si>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</si>
  <si>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</si>
  <si>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</si>
  <si>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</si>
  <si>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</si>
  <si>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</si>
  <si>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</si>
  <si>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</si>
  <si>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</si>
  <si>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</si>
  <si>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</si>
  <si>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</si>
  <si>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</si>
  <si>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</si>
  <si>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</si>
  <si>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</si>
  <si>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</si>
  <si>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</si>
  <si>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</si>
  <si>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</si>
  <si>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</si>
  <si>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</si>
  <si>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</si>
  <si>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</si>
  <si>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</si>
  <si>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</si>
  <si>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</si>
  <si>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</si>
  <si>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</si>
  <si>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</si>
  <si>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</si>
  <si>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</si>
  <si>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</si>
  <si>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</si>
  <si>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</si>
  <si>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</si>
  <si>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</si>
  <si>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</si>
  <si>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</si>
  <si>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</si>
  <si>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</si>
  <si>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</si>
  <si>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</si>
  <si>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</si>
  <si>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</si>
  <si>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</si>
  <si>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</si>
  <si>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</si>
  <si>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</si>
  <si>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</si>
  <si>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</si>
  <si>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</si>
  <si>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</si>
  <si>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</si>
  <si>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</si>
  <si>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</si>
  <si>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</si>
  <si>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</si>
  <si>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</si>
  <si>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</si>
  <si>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</si>
  <si>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</si>
  <si>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</si>
  <si>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</si>
  <si>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</si>
  <si>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</si>
  <si>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</si>
  <si>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</si>
  <si>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</si>
  <si>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</si>
  <si>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</si>
  <si>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</si>
  <si>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</si>
  <si>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</si>
  <si>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</si>
  <si>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</si>
  <si>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</si>
  <si>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</si>
  <si>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</si>
  <si>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</si>
  <si>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</si>
  <si>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</si>
  <si>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</si>
  <si>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</si>
  <si>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</si>
  <si>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</si>
  <si>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</si>
  <si>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</si>
  <si>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</si>
  <si>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</si>
  <si>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</si>
  <si>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</si>
  <si>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</si>
  <si>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</si>
  <si>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</si>
  <si>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</si>
  <si>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</si>
  <si>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</si>
  <si>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</si>
  <si>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</si>
  <si>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</si>
  <si>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</si>
  <si>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</si>
  <si>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</si>
  <si>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</si>
  <si>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</si>
  <si>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</si>
  <si>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</si>
  <si>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</si>
  <si>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</si>
  <si>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</si>
  <si>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</si>
  <si>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</si>
  <si>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</si>
  <si>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</si>
  <si>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</si>
  <si>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</si>
  <si>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</si>
  <si>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</si>
  <si>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</si>
  <si>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</si>
  <si>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</si>
  <si>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</si>
  <si>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</si>
  <si>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</si>
  <si>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</si>
  <si>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</si>
  <si>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</si>
  <si>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</si>
  <si>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</si>
  <si>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</si>
  <si>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</si>
  <si>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</si>
  <si>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</si>
  <si>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</si>
  <si>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</si>
  <si>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</si>
  <si>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</si>
  <si>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</si>
  <si>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</si>
  <si>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</si>
  <si>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</si>
  <si>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</si>
  <si>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</si>
  <si>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</si>
  <si>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</si>
  <si>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</si>
  <si>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</si>
  <si>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</si>
  <si>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</si>
  <si>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</si>
  <si>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</si>
  <si>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</si>
  <si>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</si>
  <si>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</si>
  <si>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</si>
  <si>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</si>
  <si>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</si>
  <si>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</si>
  <si>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</si>
  <si>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</si>
  <si>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</si>
  <si>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</si>
  <si>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</si>
  <si>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</si>
  <si>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</si>
  <si>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</si>
  <si>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</si>
  <si>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</si>
  <si>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</si>
  <si>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</si>
  <si>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</si>
  <si>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</si>
  <si>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</si>
  <si>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</si>
  <si>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</si>
  <si>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</si>
  <si>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</si>
  <si>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</si>
  <si>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</si>
  <si>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</si>
  <si>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</si>
  <si>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</si>
  <si>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</si>
  <si>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</si>
  <si>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</si>
  <si>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</si>
  <si>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</si>
  <si>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</si>
  <si>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</si>
  <si>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</si>
  <si>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</si>
  <si>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</si>
  <si>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</si>
  <si>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</si>
  <si>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</si>
  <si>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</si>
  <si>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</si>
  <si>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</si>
  <si>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</si>
  <si>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</si>
  <si>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</si>
  <si>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</si>
  <si>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</si>
  <si>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</si>
  <si>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</si>
  <si>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</si>
  <si>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</si>
  <si>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</si>
  <si>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</si>
  <si>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</si>
  <si>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</si>
  <si>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</si>
  <si>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</si>
  <si>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</si>
  <si>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</si>
  <si>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</si>
  <si>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</si>
  <si>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</si>
  <si>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</si>
  <si>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</si>
  <si>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</si>
  <si>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</si>
  <si>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</si>
  <si>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</si>
  <si>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</si>
  <si>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</si>
  <si>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</si>
  <si>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</si>
  <si>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</si>
  <si>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</si>
  <si>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</si>
  <si>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</si>
  <si>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</si>
  <si>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</si>
  <si>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</si>
  <si>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</si>
  <si>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</si>
  <si>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</si>
  <si>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</si>
  <si>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</si>
  <si>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</si>
  <si>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</si>
  <si>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</si>
  <si>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</si>
  <si>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</si>
  <si>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</si>
  <si>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</si>
  <si>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</si>
  <si>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</si>
  <si>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</si>
  <si>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</si>
  <si>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</si>
  <si>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</si>
  <si>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</si>
  <si>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</si>
  <si>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</si>
  <si>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</si>
  <si>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</si>
  <si>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</si>
  <si>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</si>
  <si>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</si>
  <si>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</si>
  <si>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</si>
  <si>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</si>
  <si>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</si>
  <si>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</si>
  <si>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</si>
  <si>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</si>
  <si>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</si>
  <si>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</si>
  <si>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</si>
  <si>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</si>
  <si>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</si>
  <si>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</si>
  <si>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</si>
  <si>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</si>
  <si>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</si>
  <si>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</si>
  <si>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</si>
  <si>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</si>
  <si>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</si>
  <si>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</si>
  <si>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</si>
  <si>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</si>
  <si>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</si>
  <si>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</si>
  <si>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</si>
  <si>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</si>
  <si>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</si>
  <si>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</si>
  <si>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</si>
  <si>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</si>
  <si>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</si>
  <si>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</si>
  <si>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</si>
  <si>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</si>
  <si>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</si>
  <si>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</si>
  <si>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</si>
  <si>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</si>
  <si>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</si>
  <si>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</si>
  <si>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</si>
  <si>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</si>
  <si>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</si>
  <si>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</si>
  <si>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</si>
  <si>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</si>
  <si>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</si>
  <si>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</si>
  <si>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</si>
  <si>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</si>
  <si>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</si>
  <si>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</si>
  <si>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</si>
  <si>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</si>
  <si>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</si>
  <si>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</si>
  <si>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</si>
  <si>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</si>
  <si>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</si>
  <si>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</si>
  <si>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</si>
  <si>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</si>
  <si>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</si>
  <si>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</si>
  <si>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</si>
  <si>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</si>
  <si>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</si>
  <si>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</si>
  <si>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</si>
  <si>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</si>
  <si>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</si>
  <si>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</si>
  <si>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</si>
  <si>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</si>
  <si>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</si>
  <si>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</si>
  <si>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</si>
  <si>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</si>
  <si>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</si>
  <si>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</si>
  <si>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</si>
  <si>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</si>
  <si>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</si>
  <si>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</si>
  <si>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</si>
  <si>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</si>
  <si>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</si>
  <si>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</si>
  <si>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</si>
  <si>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</si>
  <si>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</si>
  <si>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</si>
  <si>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</si>
  <si>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</si>
  <si>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</si>
  <si>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</si>
  <si>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</si>
  <si>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</si>
  <si>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</si>
  <si>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</si>
  <si>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</si>
  <si>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</si>
  <si>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</si>
  <si>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</si>
  <si>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</si>
  <si>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</si>
  <si>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</si>
  <si>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</si>
  <si>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</si>
  <si>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</si>
  <si>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</si>
  <si>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</si>
  <si>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</si>
  <si>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</si>
  <si>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</si>
  <si>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</si>
  <si>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</si>
  <si>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</si>
  <si>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</si>
  <si>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</si>
  <si>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</si>
  <si>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</si>
  <si>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</si>
  <si>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</si>
  <si>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</si>
  <si>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</si>
  <si>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</si>
  <si>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</si>
  <si>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</si>
  <si>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</si>
  <si>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</si>
  <si>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</si>
  <si>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</si>
  <si>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</si>
  <si>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</si>
  <si>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</si>
  <si>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</si>
  <si>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</si>
  <si>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</si>
  <si>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</si>
  <si>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</si>
  <si>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</si>
  <si>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</si>
  <si>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</si>
  <si>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</si>
  <si>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</si>
  <si>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</si>
  <si>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</si>
  <si>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</si>
  <si>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</si>
  <si>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</si>
  <si>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</si>
  <si>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</si>
  <si>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</si>
  <si>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</si>
  <si>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</si>
  <si>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</si>
  <si>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</si>
  <si>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</si>
  <si>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</si>
  <si>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</si>
  <si>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</si>
  <si>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</si>
  <si>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</si>
  <si>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</si>
  <si>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</si>
  <si>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</si>
  <si>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</si>
  <si>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</si>
  <si>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</si>
  <si>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</si>
  <si>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</si>
  <si>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</si>
  <si>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</si>
  <si>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</si>
  <si>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</si>
  <si>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</si>
  <si>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</si>
  <si>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</si>
  <si>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</si>
  <si>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</si>
  <si>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</si>
  <si>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</si>
  <si>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</si>
  <si>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</si>
  <si>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</si>
  <si>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</si>
  <si>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</si>
  <si>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</si>
  <si>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</si>
  <si>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</si>
  <si>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</si>
  <si>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</si>
  <si>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</si>
  <si>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</si>
  <si>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</si>
  <si>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</si>
  <si>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</si>
  <si>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</si>
  <si>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</si>
  <si>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</si>
  <si>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</si>
  <si>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</si>
  <si>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</si>
  <si>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</si>
  <si>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</si>
  <si>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</si>
  <si>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</si>
  <si>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</si>
  <si>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</si>
  <si>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</si>
  <si>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</si>
  <si>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</si>
  <si>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</si>
  <si>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</si>
  <si>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</si>
  <si>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</si>
  <si>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</si>
  <si>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</si>
  <si>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</si>
  <si>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</si>
  <si>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</si>
  <si>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</si>
  <si>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</si>
  <si>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</si>
  <si>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</si>
  <si>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</si>
  <si>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</si>
  <si>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</si>
  <si>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</si>
  <si>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</si>
  <si>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</si>
  <si>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</si>
  <si>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</si>
  <si>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</si>
  <si>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</si>
  <si>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</si>
  <si>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</si>
  <si>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</si>
  <si>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</si>
  <si>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</si>
  <si>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</si>
  <si>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</si>
  <si>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</si>
  <si>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</si>
  <si>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</si>
  <si>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</si>
  <si>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</si>
  <si>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</si>
  <si>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</si>
  <si>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</si>
  <si>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</si>
  <si>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</si>
  <si>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</si>
  <si>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</si>
  <si>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</si>
  <si>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</si>
  <si>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</si>
  <si>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</si>
  <si>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</si>
  <si>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</si>
  <si>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</si>
  <si>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</si>
  <si>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</si>
  <si>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</si>
  <si>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</si>
  <si>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</si>
  <si>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</si>
  <si>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</si>
  <si>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</si>
  <si>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</si>
  <si>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</si>
  <si>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</si>
  <si>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</si>
  <si>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</si>
  <si>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</si>
  <si>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</si>
  <si>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</si>
  <si>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</si>
  <si>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</si>
  <si>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</si>
  <si>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</si>
  <si>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</si>
  <si>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</si>
  <si>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</si>
  <si>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</si>
  <si>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</si>
  <si>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</si>
  <si>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</si>
  <si>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</si>
  <si>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</si>
  <si>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</si>
  <si>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</si>
  <si>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</si>
  <si>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</si>
  <si>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</si>
  <si>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</si>
  <si>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</si>
  <si>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</si>
  <si>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</si>
  <si>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</si>
  <si>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</si>
  <si>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</si>
  <si>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</si>
  <si>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</si>
  <si>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</si>
  <si>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</si>
  <si>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</si>
  <si>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</si>
  <si>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</si>
  <si>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</si>
  <si>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</si>
  <si>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</si>
  <si>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</si>
  <si>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</si>
  <si>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</si>
  <si>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</si>
  <si>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</si>
  <si>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</si>
  <si>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</si>
  <si>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</si>
  <si>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</si>
  <si>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</si>
  <si>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</si>
  <si>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</si>
  <si>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</si>
  <si>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</si>
  <si>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</si>
  <si>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</si>
  <si>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</si>
  <si>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</si>
  <si>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</si>
  <si>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</si>
  <si>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</si>
  <si>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</si>
  <si>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</si>
  <si>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</si>
  <si>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</si>
  <si>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</si>
  <si>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</si>
  <si>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</si>
  <si>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</si>
  <si>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</si>
  <si>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</si>
  <si>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</si>
  <si>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</si>
  <si>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</si>
  <si>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</si>
  <si>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</si>
  <si>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</si>
  <si>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</si>
  <si>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</si>
  <si>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</si>
  <si>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</si>
  <si>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</si>
  <si>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</si>
  <si>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</si>
  <si>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</si>
  <si>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</si>
  <si>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</si>
  <si>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</si>
  <si>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</si>
  <si>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</si>
  <si>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</si>
  <si>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</si>
  <si>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</si>
  <si>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</si>
  <si>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</si>
  <si>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</si>
  <si>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</si>
  <si>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</si>
  <si>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</si>
  <si>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</si>
  <si>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</si>
  <si>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</si>
  <si>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</si>
  <si>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</si>
  <si>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</si>
  <si>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</si>
  <si>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</si>
  <si>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</si>
  <si>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</si>
  <si>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</si>
  <si>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</si>
  <si>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</si>
  <si>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</si>
  <si>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</si>
  <si>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</si>
  <si>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</si>
  <si>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</si>
  <si>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</si>
  <si>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</si>
  <si>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</si>
  <si>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</si>
  <si>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</si>
  <si>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</si>
  <si>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</si>
  <si>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</si>
  <si>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</si>
  <si>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</si>
  <si>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</si>
  <si>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</si>
  <si>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</si>
  <si>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</si>
  <si>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</si>
  <si>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</si>
  <si>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</si>
  <si>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</si>
  <si>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</si>
  <si>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</si>
  <si>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</si>
  <si>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</si>
  <si>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</si>
  <si>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</si>
  <si>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</si>
  <si>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</si>
  <si>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</si>
  <si>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</si>
  <si>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</si>
  <si>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</si>
  <si>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</si>
  <si>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</si>
  <si>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</si>
  <si>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</si>
  <si>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</si>
  <si>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</si>
  <si>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</si>
  <si>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</si>
  <si>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</si>
  <si>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</si>
  <si>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</si>
  <si>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</si>
  <si>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</si>
  <si>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</si>
  <si>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</si>
  <si>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</si>
  <si>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</si>
  <si>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</si>
  <si>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</si>
  <si>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</si>
  <si>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</si>
  <si>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</si>
  <si>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</si>
  <si>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</si>
  <si>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</si>
  <si>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</si>
  <si>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</si>
  <si>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</si>
  <si>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</si>
  <si>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</si>
  <si>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</si>
  <si>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</si>
  <si>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</si>
  <si>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</si>
  <si>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</si>
  <si>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</si>
  <si>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</si>
  <si>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</si>
  <si>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</si>
  <si>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</si>
  <si>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</si>
  <si>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</si>
  <si>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</si>
  <si>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</si>
  <si>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</si>
  <si>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</si>
  <si>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</si>
  <si>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</si>
  <si>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</si>
  <si>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</si>
  <si>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</si>
  <si>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</si>
  <si>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</si>
  <si>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</si>
  <si>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</si>
  <si>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</si>
  <si>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</si>
  <si>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</si>
  <si>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</si>
  <si>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</si>
  <si>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</si>
  <si>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</si>
  <si>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</si>
  <si>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</si>
  <si>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</si>
  <si>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</si>
  <si>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</si>
  <si>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</si>
  <si>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</si>
  <si>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</si>
  <si>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</si>
  <si>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</si>
  <si>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</si>
  <si>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</si>
  <si>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</si>
  <si>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</si>
  <si>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</si>
  <si>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</si>
  <si>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</si>
  <si>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</si>
  <si>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</si>
  <si>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</si>
  <si>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</si>
  <si>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</si>
  <si>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</si>
  <si>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</si>
  <si>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</si>
  <si>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</si>
  <si>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</si>
  <si>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</si>
  <si>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</si>
  <si>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</si>
  <si>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</si>
  <si>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</si>
  <si>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</si>
  <si>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</si>
  <si>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</si>
  <si>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</si>
  <si>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</si>
  <si>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</si>
  <si>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</si>
  <si>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</si>
  <si>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</si>
  <si>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</si>
  <si>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</si>
  <si>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</si>
  <si>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</si>
  <si>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</si>
  <si>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</si>
  <si>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</si>
  <si>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</si>
  <si>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</si>
  <si>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</si>
  <si>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</si>
  <si>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</si>
  <si>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</si>
  <si>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</si>
  <si>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</si>
  <si>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</si>
  <si>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</si>
  <si>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</si>
  <si>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</si>
  <si>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</si>
  <si>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</si>
  <si>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</si>
  <si>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</si>
  <si>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</si>
  <si>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</si>
  <si>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</si>
  <si>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</si>
  <si>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</si>
  <si>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</si>
  <si>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</si>
  <si>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</si>
  <si>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</si>
  <si>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</si>
  <si>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</si>
  <si>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</si>
  <si>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</si>
  <si>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</si>
  <si>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</si>
  <si>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</si>
  <si>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</si>
  <si>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</si>
  <si>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</si>
  <si>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</si>
  <si>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</si>
  <si>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</si>
  <si>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</si>
  <si>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</si>
  <si>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</si>
  <si>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</si>
  <si>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</si>
  <si>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</si>
  <si>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</si>
  <si>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</si>
  <si>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</si>
  <si>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</si>
  <si>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</si>
  <si>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</si>
  <si>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</si>
  <si>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</si>
  <si>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</si>
  <si>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</si>
  <si>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</si>
  <si>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</si>
  <si>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</si>
  <si>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</si>
  <si>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</si>
  <si>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</si>
  <si>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</si>
  <si>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</si>
  <si>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</si>
  <si>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</si>
  <si>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</si>
  <si>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</si>
  <si>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</si>
  <si>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</si>
  <si>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</si>
  <si>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</si>
  <si>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</si>
  <si>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</si>
  <si>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</si>
  <si>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</si>
  <si>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</si>
  <si>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</si>
  <si>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</si>
  <si>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</si>
  <si>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</si>
  <si>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</si>
  <si>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</si>
  <si>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</si>
  <si>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</si>
  <si>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</si>
  <si>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</si>
  <si>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</si>
  <si>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</si>
  <si>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</si>
  <si>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</si>
  <si>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</si>
  <si>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</si>
  <si>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</si>
  <si>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</si>
  <si>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</si>
  <si>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</si>
  <si>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</si>
  <si>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</si>
  <si>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</si>
  <si>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</si>
  <si>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</si>
  <si>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</si>
  <si>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</si>
  <si>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</si>
  <si>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</si>
  <si>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</si>
  <si>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</si>
  <si>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</si>
  <si>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</si>
  <si>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</si>
  <si>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</si>
  <si>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</si>
  <si>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</si>
  <si>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</si>
  <si>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</si>
  <si>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</si>
  <si>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</si>
  <si>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</si>
  <si>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</si>
  <si>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</si>
  <si>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</si>
  <si>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</si>
  <si>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</si>
  <si>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</si>
  <si>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</si>
  <si>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</si>
  <si>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</si>
  <si>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</si>
  <si>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</si>
  <si>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</si>
  <si>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</si>
  <si>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</si>
  <si>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</si>
  <si>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</si>
  <si>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</si>
  <si>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</si>
  <si>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</si>
  <si>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</si>
  <si>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</si>
  <si>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</si>
  <si>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</si>
  <si>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</si>
  <si>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</si>
  <si>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</si>
  <si>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</si>
  <si>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</si>
  <si>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</si>
  <si>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</si>
  <si>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</si>
  <si>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</si>
  <si>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</si>
  <si>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</si>
  <si>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</si>
  <si>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</si>
  <si>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</si>
  <si>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</si>
  <si>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</si>
  <si>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</si>
  <si>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</si>
  <si>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</si>
  <si>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</si>
  <si>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</si>
  <si>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</si>
  <si>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</si>
  <si>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</si>
  <si>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</si>
  <si>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</si>
  <si>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</si>
  <si>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</si>
  <si>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</si>
  <si>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</si>
  <si>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</si>
  <si>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</si>
  <si>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</si>
  <si>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</si>
  <si>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</si>
  <si>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</si>
  <si>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</si>
  <si>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</si>
  <si>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</si>
  <si>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</si>
  <si>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</si>
  <si>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</si>
  <si>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</si>
  <si>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</si>
  <si>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</si>
  <si>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</si>
  <si>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</si>
  <si>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</si>
  <si>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</si>
  <si>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</si>
  <si>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</si>
  <si>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</si>
  <si>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</si>
  <si>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</si>
  <si>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</si>
  <si>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</si>
  <si>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</si>
  <si>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</si>
  <si>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</si>
  <si>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</si>
  <si>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</si>
  <si>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</si>
  <si>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</si>
  <si>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</si>
  <si>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</si>
  <si>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</si>
  <si>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</si>
  <si>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</si>
  <si>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</si>
  <si>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</si>
  <si>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</si>
  <si>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</si>
  <si>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</si>
  <si>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</si>
  <si>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</si>
  <si>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</si>
  <si>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</si>
  <si>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</si>
  <si>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</si>
  <si>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</si>
  <si>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</si>
  <si>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</si>
  <si>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</si>
  <si>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</si>
  <si>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</si>
  <si>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</si>
  <si>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</si>
  <si>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</si>
  <si>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</si>
  <si>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</si>
  <si>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</si>
  <si>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</si>
  <si>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</si>
  <si>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</si>
  <si>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</si>
  <si>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</si>
  <si>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</si>
  <si>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</si>
  <si>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</si>
  <si>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</si>
  <si>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</si>
  <si>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</si>
  <si>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</si>
  <si>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</si>
  <si>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</si>
  <si>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</si>
  <si>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</si>
  <si>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</si>
  <si>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</si>
  <si>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</si>
  <si>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</si>
  <si>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</si>
  <si>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</si>
  <si>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</si>
  <si>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</si>
  <si>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</si>
  <si>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</si>
  <si>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</si>
  <si>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</si>
  <si>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</si>
  <si>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</si>
  <si>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</si>
  <si>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</si>
  <si>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</si>
  <si>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</si>
  <si>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</si>
  <si>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</si>
  <si>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</si>
  <si>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</si>
  <si>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</si>
  <si>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</si>
  <si>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</si>
  <si>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</si>
  <si>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</si>
  <si>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</si>
  <si>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</si>
  <si>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</si>
  <si>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</si>
  <si>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</si>
  <si>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</si>
  <si>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</si>
  <si>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</si>
  <si>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</si>
  <si>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</si>
  <si>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</si>
  <si>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</si>
  <si>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</si>
  <si>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</si>
  <si>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</si>
  <si>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</si>
  <si>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</si>
  <si>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</si>
  <si>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</si>
  <si>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</si>
  <si>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</si>
  <si>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</si>
  <si>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</si>
  <si>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</si>
  <si>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</si>
  <si>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</si>
  <si>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</si>
  <si>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</si>
  <si>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</si>
  <si>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</si>
  <si>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</si>
  <si>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</si>
  <si>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</si>
  <si>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</si>
  <si>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</si>
  <si>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</si>
  <si>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</si>
  <si>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</si>
  <si>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</si>
  <si>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</si>
  <si>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</si>
  <si>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</si>
  <si>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</si>
  <si>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</si>
  <si>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</si>
  <si>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</si>
  <si>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</si>
  <si>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</si>
  <si>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</si>
  <si>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</si>
  <si>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</si>
  <si>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</si>
  <si>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</si>
  <si>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</si>
  <si>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</si>
  <si>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</si>
  <si>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</si>
  <si>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</si>
  <si>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</si>
  <si>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</si>
  <si>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</si>
  <si>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</si>
  <si>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</si>
  <si>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</si>
  <si>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</si>
  <si>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</si>
  <si>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</si>
  <si>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</si>
  <si>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</si>
  <si>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</si>
  <si>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</si>
  <si>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</si>
  <si>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</si>
  <si>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</si>
  <si>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</si>
  <si>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</si>
  <si>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</si>
  <si>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</si>
  <si>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</si>
  <si>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</si>
  <si>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</si>
  <si>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</si>
  <si>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</si>
  <si>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</si>
  <si>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</si>
  <si>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</si>
  <si>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</si>
  <si>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</si>
  <si>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</si>
  <si>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</si>
  <si>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</si>
  <si>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</si>
  <si>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</si>
  <si>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</si>
  <si>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</si>
  <si>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</si>
  <si>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</si>
  <si>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</si>
  <si>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</si>
  <si>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</si>
  <si>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</si>
  <si>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</si>
  <si>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</si>
  <si>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</si>
  <si>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</si>
  <si>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</si>
  <si>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</si>
  <si>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</si>
  <si>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</si>
  <si>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</si>
  <si>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</si>
  <si>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</si>
  <si>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</si>
  <si>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</si>
  <si>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</si>
  <si>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</si>
  <si>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</si>
  <si>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</si>
  <si>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</si>
  <si>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</si>
  <si>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</si>
  <si>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</si>
  <si>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</si>
  <si>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</si>
  <si>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</si>
  <si>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</si>
  <si>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</si>
  <si>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</si>
  <si>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</si>
  <si>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</si>
  <si>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</si>
  <si>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</si>
  <si>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</si>
  <si>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</si>
  <si>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</si>
  <si>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</si>
  <si>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</si>
  <si>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</si>
  <si>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</si>
  <si>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</si>
  <si>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</si>
  <si>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</si>
  <si>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</si>
  <si>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</si>
  <si>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</si>
  <si>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</si>
  <si>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</si>
  <si>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</si>
  <si>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</si>
  <si>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</si>
  <si>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</si>
  <si>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</si>
  <si>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</si>
  <si>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</si>
  <si>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</si>
  <si>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</si>
  <si>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</si>
  <si>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</si>
  <si>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</si>
  <si>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</si>
  <si>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</si>
  <si>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</si>
  <si>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</si>
  <si>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</si>
  <si>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</si>
  <si>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</si>
  <si>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</si>
  <si>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</si>
  <si>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</si>
  <si>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</si>
  <si>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</si>
  <si>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</si>
  <si>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</si>
  <si>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</si>
  <si>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</si>
  <si>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</si>
  <si>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</si>
  <si>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</si>
  <si>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</si>
  <si>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</si>
  <si>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</si>
  <si>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</si>
  <si>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</si>
  <si>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</si>
  <si>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</si>
  <si>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</si>
  <si>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</si>
  <si>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</si>
  <si>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</si>
  <si>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</si>
  <si>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</si>
  <si>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</si>
  <si>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</si>
  <si>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</si>
  <si>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</si>
  <si>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</si>
  <si>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</si>
  <si>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</si>
  <si>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</si>
  <si>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</si>
  <si>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</si>
  <si>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</si>
  <si>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</si>
  <si>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</si>
  <si>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</si>
  <si>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</si>
  <si>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</si>
  <si>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</si>
  <si>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</si>
  <si>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</si>
  <si>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</si>
  <si>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</si>
  <si>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</si>
  <si>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</si>
  <si>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</si>
  <si>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</si>
  <si>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</si>
  <si>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</si>
  <si>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</si>
  <si>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</si>
  <si>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</si>
  <si>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</si>
  <si>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</si>
  <si>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</si>
  <si>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</si>
  <si>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</si>
  <si>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</si>
  <si>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</si>
  <si>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</si>
  <si>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</si>
  <si>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</si>
  <si>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</si>
  <si>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</si>
  <si>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</si>
  <si>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</si>
  <si>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</si>
  <si>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</si>
  <si>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</si>
  <si>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</si>
  <si>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</si>
  <si>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</si>
  <si>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</si>
  <si>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</si>
  <si>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</si>
  <si>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</si>
  <si>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</si>
  <si>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</si>
  <si>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</si>
  <si>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</si>
  <si>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</si>
  <si>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</si>
  <si>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</si>
  <si>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</si>
  <si>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</si>
  <si>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</si>
  <si>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</si>
  <si>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</si>
  <si>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</si>
  <si>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</si>
  <si>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</si>
  <si>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</si>
  <si>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</si>
  <si>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</si>
  <si>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</si>
  <si>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</si>
  <si>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</si>
  <si>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</si>
  <si>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</si>
  <si>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</si>
  <si>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</si>
  <si>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</si>
  <si>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</si>
  <si>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</si>
  <si>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</si>
  <si>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</si>
  <si>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</si>
  <si>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</si>
  <si>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</si>
  <si>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</si>
  <si>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</si>
  <si>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</si>
  <si>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</si>
  <si>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</si>
  <si>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</si>
  <si>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</si>
  <si>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</si>
  <si>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</si>
  <si>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</si>
  <si>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</si>
  <si>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</si>
  <si>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</si>
  <si>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</si>
  <si>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</si>
  <si>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</si>
  <si>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</si>
  <si>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</si>
  <si>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</si>
  <si>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</si>
  <si>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</si>
  <si>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</si>
  <si>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</si>
  <si>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</si>
  <si>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</si>
  <si>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</si>
  <si>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</si>
  <si>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</si>
  <si>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</si>
  <si>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</si>
  <si>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</si>
  <si>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</si>
  <si>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</si>
  <si>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</si>
  <si>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</si>
  <si>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</si>
  <si>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</si>
  <si>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</si>
  <si>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</si>
  <si>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</si>
  <si>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</si>
  <si>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</si>
  <si>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</si>
  <si>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</si>
  <si>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</si>
  <si>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</si>
  <si>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</si>
  <si>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</si>
  <si>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</si>
  <si>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</si>
  <si>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</si>
  <si>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</si>
  <si>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</si>
  <si>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</si>
  <si>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</si>
  <si>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</si>
  <si>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</si>
  <si>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</si>
  <si>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</si>
  <si>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</si>
  <si>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</si>
  <si>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</si>
  <si>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</si>
  <si>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</si>
  <si>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</si>
  <si>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</si>
  <si>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</si>
  <si>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</si>
  <si>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</si>
  <si>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</si>
  <si>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</si>
  <si>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</si>
  <si>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</si>
  <si>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</si>
  <si>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</si>
  <si>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</si>
  <si>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</si>
  <si>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</si>
  <si>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</si>
  <si>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</si>
  <si>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</si>
  <si>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</si>
  <si>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</si>
  <si>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</si>
  <si>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</si>
  <si>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</si>
  <si>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</si>
  <si>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</si>
  <si>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</si>
  <si>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</si>
  <si>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</si>
  <si>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</si>
  <si>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</si>
  <si>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</si>
  <si>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</si>
  <si>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</si>
  <si>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</si>
  <si>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</si>
  <si>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</si>
  <si>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</si>
  <si>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</si>
  <si>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</si>
  <si>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</si>
  <si>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</si>
  <si>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</si>
  <si>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</si>
  <si>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</si>
  <si>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</si>
  <si>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</si>
  <si>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</si>
  <si>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</si>
  <si>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</si>
  <si>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</si>
  <si>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</si>
  <si>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</si>
  <si>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</si>
  <si>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</si>
  <si>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</si>
  <si>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</si>
  <si>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</si>
  <si>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</si>
  <si>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</si>
  <si>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</si>
  <si>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</si>
  <si>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</si>
  <si>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</si>
  <si>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</si>
  <si>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</si>
  <si>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</si>
  <si>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</si>
  <si>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</si>
  <si>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</si>
  <si>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</si>
  <si>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</si>
  <si>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</si>
  <si>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</si>
  <si>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</si>
  <si>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</si>
  <si>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</si>
  <si>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</si>
  <si>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</si>
  <si>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</si>
  <si>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</si>
  <si>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</si>
  <si>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</si>
  <si>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</si>
  <si>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</si>
  <si>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</si>
  <si>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</si>
  <si>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</si>
  <si>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</si>
  <si>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</si>
  <si>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</si>
  <si>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</si>
  <si>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</si>
  <si>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</si>
  <si>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</si>
  <si>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</si>
  <si>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</si>
  <si>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</si>
  <si>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</si>
  <si>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</si>
  <si>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</si>
  <si>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</si>
  <si>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</si>
  <si>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</si>
  <si>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</si>
  <si>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</si>
  <si>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</si>
  <si>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</si>
  <si>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</si>
  <si>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</si>
  <si>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</si>
  <si>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</si>
  <si>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</si>
  <si>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</si>
  <si>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</si>
  <si>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</si>
  <si>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</si>
  <si>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</si>
  <si>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</si>
  <si>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</si>
  <si>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</si>
  <si>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</si>
  <si>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</si>
  <si>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</si>
  <si>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</si>
  <si>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</si>
  <si>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</si>
  <si>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</si>
  <si>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</si>
  <si>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</si>
  <si>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</si>
  <si>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</si>
  <si>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</si>
  <si>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</si>
  <si>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</si>
  <si>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</si>
  <si>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</si>
  <si>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</si>
  <si>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</si>
  <si>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</si>
  <si>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</si>
  <si>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</si>
  <si>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</si>
  <si>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</si>
  <si>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</si>
  <si>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</si>
  <si>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</si>
  <si>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</si>
  <si>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</si>
  <si>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</si>
  <si>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</si>
  <si>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</si>
  <si>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</si>
  <si>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</si>
  <si>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</si>
  <si>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</si>
  <si>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</si>
  <si>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</si>
  <si>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</si>
  <si>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</si>
  <si>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</si>
  <si>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</si>
  <si>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</si>
  <si>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</si>
  <si>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</si>
  <si>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</si>
  <si>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</si>
  <si>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</si>
  <si>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</si>
  <si>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</si>
  <si>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</si>
  <si>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</si>
  <si>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</si>
  <si>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</si>
  <si>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</si>
  <si>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</si>
  <si>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</si>
  <si>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</si>
  <si>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</si>
  <si>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</si>
  <si>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</si>
  <si>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</si>
  <si>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</si>
  <si>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</si>
  <si>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</si>
  <si>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</si>
  <si>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</si>
  <si>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</si>
  <si>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</si>
  <si>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</si>
  <si>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</si>
  <si>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</si>
  <si>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</si>
  <si>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</si>
  <si>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</si>
  <si>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</si>
  <si>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</si>
  <si>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</si>
  <si>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</si>
  <si>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</si>
  <si>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</si>
  <si>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</si>
  <si>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</si>
  <si>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</si>
  <si>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</si>
  <si>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</si>
  <si>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</si>
  <si>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</si>
  <si>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</si>
  <si>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</si>
  <si>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</si>
  <si>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</si>
  <si>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</si>
  <si>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</si>
  <si>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</si>
  <si>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</si>
  <si>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</si>
  <si>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</si>
  <si>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</si>
  <si>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</si>
  <si>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</si>
  <si>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</si>
  <si>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</si>
  <si>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</si>
  <si>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</si>
  <si>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</si>
  <si>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</si>
  <si>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</si>
  <si>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</si>
  <si>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</si>
  <si>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</si>
  <si>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</si>
  <si>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</si>
  <si>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</si>
  <si>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</si>
  <si>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</si>
  <si>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</si>
  <si>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</si>
  <si>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</si>
  <si>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</si>
  <si>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</si>
  <si>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</si>
  <si>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</si>
  <si>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</si>
  <si>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</si>
  <si>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</si>
  <si>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</si>
  <si>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</si>
  <si>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</si>
  <si>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</si>
  <si>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</si>
  <si>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</si>
  <si>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</si>
  <si>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</si>
  <si>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</si>
  <si>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</si>
  <si>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</si>
  <si>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</si>
  <si>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</si>
  <si>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</si>
  <si>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</si>
  <si>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</si>
  <si>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</si>
  <si>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</si>
  <si>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</si>
  <si>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</si>
  <si>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</si>
  <si>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</si>
  <si>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</si>
  <si>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</si>
  <si>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</si>
  <si>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</si>
  <si>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</si>
  <si>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</si>
  <si>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</si>
  <si>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</si>
  <si>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</si>
  <si>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</si>
  <si>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</si>
  <si>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</si>
  <si>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</si>
  <si>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</si>
  <si>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</si>
  <si>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</si>
  <si>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</si>
  <si>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</si>
  <si>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</si>
  <si>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</si>
  <si>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</si>
  <si>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</si>
  <si>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</si>
  <si>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</si>
  <si>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</si>
  <si>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</si>
  <si>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</si>
  <si>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</si>
  <si>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</si>
  <si>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</si>
  <si>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</si>
  <si>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</si>
  <si>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</si>
  <si>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</si>
  <si>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</si>
  <si>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</si>
  <si>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</si>
  <si>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</si>
  <si>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</si>
  <si>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</si>
  <si>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</si>
  <si>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</si>
  <si>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</si>
  <si>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</si>
  <si>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</si>
  <si>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</si>
  <si>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</si>
  <si>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</si>
  <si>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</si>
  <si>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</si>
  <si>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</si>
  <si>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</si>
  <si>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</si>
  <si>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</si>
  <si>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</si>
  <si>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</si>
  <si>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</si>
  <si>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</si>
  <si>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</si>
  <si>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</si>
  <si>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</si>
  <si>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</si>
  <si>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</si>
  <si>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</si>
  <si>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</si>
  <si>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</si>
  <si>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</si>
  <si>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</si>
  <si>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</si>
  <si>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</si>
  <si>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</si>
  <si>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</si>
  <si>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</si>
  <si>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</si>
  <si>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</si>
  <si>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</si>
  <si>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</si>
  <si>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</si>
  <si>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</si>
  <si>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</si>
  <si>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</si>
  <si>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</si>
  <si>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</si>
  <si>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</si>
  <si>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</si>
  <si>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</si>
  <si>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</si>
  <si>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</si>
  <si>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</si>
  <si>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</si>
  <si>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</si>
  <si>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</si>
  <si>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</si>
  <si>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</si>
  <si>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</si>
  <si>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</si>
  <si>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</si>
  <si>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</si>
  <si>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</si>
  <si>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</si>
  <si>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</si>
  <si>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</si>
  <si>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</si>
  <si>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</si>
  <si>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</si>
  <si>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</si>
  <si>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</si>
  <si>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</si>
  <si>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</si>
  <si>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</si>
  <si>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</si>
  <si>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</si>
  <si>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</si>
  <si>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</si>
  <si>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</si>
  <si>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</si>
  <si>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</si>
  <si>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</si>
  <si>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</si>
  <si>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</si>
  <si>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</si>
  <si>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</si>
  <si>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</si>
  <si>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</si>
  <si>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</si>
  <si>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</si>
  <si>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</si>
  <si>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</si>
  <si>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</si>
  <si>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</si>
  <si>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</si>
  <si>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</si>
  <si>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</si>
  <si>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</si>
  <si>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</si>
  <si>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</si>
  <si>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</si>
  <si>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</si>
  <si>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</si>
  <si>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</si>
  <si>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</si>
  <si>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</si>
  <si>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</si>
  <si>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</si>
  <si>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</si>
  <si>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</si>
  <si>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</si>
  <si>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</si>
  <si>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</si>
  <si>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</si>
  <si>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</si>
  <si>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</si>
  <si>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</si>
  <si>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</si>
  <si>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</si>
  <si>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</si>
  <si>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</si>
  <si>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</si>
  <si>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</si>
  <si>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</si>
  <si>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</si>
  <si>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</si>
  <si>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</si>
  <si>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</si>
  <si>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</si>
  <si>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</si>
  <si>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</si>
  <si>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</si>
  <si>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</si>
  <si>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</si>
  <si>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</si>
  <si>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</si>
  <si>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</si>
  <si>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</si>
  <si>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</si>
  <si>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</si>
  <si>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</si>
  <si>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</si>
  <si>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</si>
  <si>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</si>
  <si>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</si>
  <si>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</si>
  <si>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</si>
  <si>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</si>
  <si>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</si>
  <si>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</si>
  <si>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</si>
  <si>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</si>
  <si>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</si>
  <si>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</si>
  <si>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</si>
  <si>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</si>
  <si>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</si>
  <si>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</si>
  <si>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</si>
  <si>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</si>
  <si>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</si>
  <si>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</si>
  <si>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</si>
  <si>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</si>
  <si>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</si>
  <si>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</si>
  <si>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</si>
  <si>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</si>
  <si>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</si>
  <si>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</si>
  <si>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</si>
  <si>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</si>
  <si>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</si>
  <si>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</si>
  <si>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</si>
  <si>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</si>
  <si>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</si>
  <si>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</si>
  <si>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</si>
  <si>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</si>
  <si>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</si>
  <si>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</si>
  <si>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</si>
  <si>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</si>
  <si>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</si>
  <si>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</si>
  <si>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</si>
  <si>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</si>
  <si>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</si>
  <si>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</si>
  <si>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</si>
  <si>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</si>
  <si>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</si>
  <si>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</si>
  <si>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</si>
  <si>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</si>
  <si>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</si>
  <si>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</si>
  <si>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</si>
  <si>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</si>
  <si>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</si>
  <si>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</si>
  <si>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</si>
  <si>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</si>
  <si>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</si>
  <si>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</si>
  <si>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</si>
  <si>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</si>
  <si>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</si>
  <si>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</si>
  <si>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</si>
  <si>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</si>
  <si>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</si>
  <si>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</si>
  <si>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</si>
  <si>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</si>
  <si>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</si>
  <si>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</si>
  <si>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</si>
  <si>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</si>
  <si>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</si>
  <si>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</si>
  <si>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</si>
  <si>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</si>
  <si>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</si>
  <si>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</si>
  <si>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</si>
  <si>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</si>
  <si>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</si>
  <si>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</si>
  <si>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</si>
  <si>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</si>
  <si>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</si>
  <si>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</si>
  <si>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</si>
  <si>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</si>
  <si>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</si>
  <si>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</si>
  <si>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</si>
  <si>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</si>
  <si>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</si>
  <si>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</si>
  <si>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</si>
  <si>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</si>
  <si>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</si>
  <si>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</si>
  <si>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</si>
  <si>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</si>
  <si>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</si>
  <si>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</si>
  <si>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</si>
  <si>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</si>
  <si>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</si>
  <si>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</si>
  <si>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</si>
  <si>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</si>
  <si>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</si>
  <si>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</si>
  <si>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</si>
  <si>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</si>
  <si>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</si>
  <si>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</si>
  <si>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</si>
  <si>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</si>
  <si>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</si>
  <si>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</si>
  <si>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</si>
  <si>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</si>
  <si>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</si>
  <si>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</si>
  <si>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</si>
  <si>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</si>
  <si>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</si>
  <si>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</si>
  <si>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</si>
  <si>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</si>
  <si>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</si>
  <si>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</si>
  <si>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</si>
  <si>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</si>
  <si>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</si>
  <si>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</si>
  <si>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</si>
  <si>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</si>
  <si>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</si>
  <si>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</si>
  <si>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</si>
  <si>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</si>
  <si>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</si>
  <si>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</si>
  <si>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</si>
  <si>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</si>
  <si>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</si>
  <si>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</si>
  <si>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</si>
  <si>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</si>
  <si>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</si>
  <si>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</si>
  <si>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</si>
  <si>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</si>
  <si>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</si>
  <si>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</si>
  <si>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</si>
  <si>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</si>
  <si>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</si>
  <si>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</si>
  <si>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</si>
  <si>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</si>
  <si>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</si>
  <si>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</si>
  <si>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</si>
  <si>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</si>
  <si>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</si>
  <si>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</si>
  <si>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</si>
  <si>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</si>
  <si>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</si>
  <si>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</si>
  <si>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</si>
  <si>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</si>
  <si>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</si>
  <si>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</si>
  <si>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</si>
  <si>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</si>
  <si>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</si>
  <si>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</si>
  <si>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</si>
  <si>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</si>
  <si>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</si>
  <si>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</si>
  <si>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</si>
  <si>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</si>
  <si>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</si>
  <si>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</si>
  <si>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</si>
  <si>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</si>
  <si>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</si>
  <si>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</si>
  <si>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</si>
  <si>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</si>
  <si>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</si>
  <si>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</si>
  <si>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</si>
  <si>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</si>
  <si>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</si>
  <si>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</si>
  <si>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</si>
  <si>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</si>
  <si>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</si>
  <si>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</si>
  <si>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</si>
  <si>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</si>
  <si>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</si>
  <si>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</si>
  <si>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</si>
  <si>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</si>
  <si>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</si>
  <si>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</si>
  <si>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</si>
  <si>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</si>
  <si>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</si>
  <si>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</si>
  <si>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</si>
  <si>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</si>
  <si>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</si>
  <si>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</si>
  <si>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</si>
  <si>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</si>
  <si>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</si>
  <si>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</si>
  <si>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</si>
  <si>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</si>
  <si>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</si>
  <si>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</si>
  <si>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</si>
  <si>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</si>
  <si>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</si>
  <si>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</si>
  <si>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</si>
  <si>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</si>
  <si>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</si>
  <si>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</si>
  <si>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</si>
  <si>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</si>
  <si>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</si>
  <si>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</si>
  <si>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</si>
  <si>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</si>
  <si>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</si>
  <si>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</si>
  <si>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</si>
  <si>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</si>
  <si>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</si>
  <si>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</si>
  <si>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</si>
  <si>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</si>
  <si>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</si>
  <si>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</si>
  <si>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</si>
  <si>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</si>
  <si>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</si>
  <si>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</si>
  <si>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</si>
  <si>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</si>
  <si>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</si>
  <si>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</si>
  <si>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</si>
  <si>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</si>
  <si>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</si>
  <si>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</si>
  <si>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</si>
  <si>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</si>
  <si>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</si>
  <si>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</si>
  <si>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</si>
  <si>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</si>
  <si>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</si>
  <si>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</si>
  <si>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</si>
  <si>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</si>
  <si>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</si>
  <si>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</si>
  <si>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</si>
  <si>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</si>
  <si>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</si>
  <si>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</si>
  <si>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</si>
  <si>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</si>
  <si>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</si>
  <si>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</si>
  <si>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</si>
  <si>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</si>
  <si>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</si>
  <si>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</si>
  <si>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</si>
  <si>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</si>
  <si>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</si>
  <si>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</si>
  <si>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</si>
  <si>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</si>
  <si>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</si>
  <si>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</si>
  <si>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</si>
  <si>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</si>
  <si>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</si>
  <si>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</si>
  <si>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</si>
  <si>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</si>
  <si>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</si>
  <si>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</si>
  <si>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</si>
  <si>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</si>
  <si>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</si>
  <si>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</si>
  <si>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</si>
  <si>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</si>
  <si>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</si>
  <si>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</si>
  <si>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</si>
  <si>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</si>
  <si>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</si>
  <si>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</si>
  <si>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</si>
  <si>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</si>
  <si>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</si>
  <si>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</si>
  <si>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</si>
  <si>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</si>
  <si>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</si>
  <si>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</si>
  <si>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</si>
  <si>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</si>
  <si>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</si>
  <si>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</si>
  <si>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</si>
  <si>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</si>
  <si>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</si>
  <si>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</si>
  <si>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</si>
  <si>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</si>
  <si>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</si>
  <si>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</si>
  <si>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</si>
  <si>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</si>
  <si>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</si>
  <si>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</si>
  <si>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</si>
  <si>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</si>
  <si>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</si>
  <si>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</si>
  <si>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</si>
  <si>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</si>
  <si>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</si>
  <si>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</si>
  <si>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</si>
  <si>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</si>
  <si>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</si>
  <si>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</si>
  <si>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</si>
  <si>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</si>
  <si>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</si>
  <si>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</si>
  <si>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</si>
  <si>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</si>
  <si>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</si>
  <si>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</si>
  <si>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</si>
  <si>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</si>
  <si>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</si>
  <si>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</si>
  <si>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</si>
  <si>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</si>
  <si>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</si>
  <si>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</si>
  <si>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</si>
  <si>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</si>
  <si>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</si>
  <si>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</si>
  <si>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</si>
  <si>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</si>
  <si>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</si>
  <si>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</si>
  <si>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</si>
  <si>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</si>
  <si>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</si>
  <si>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</si>
  <si>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</si>
  <si>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</si>
  <si>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</si>
  <si>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</si>
  <si>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</si>
  <si>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</si>
  <si>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</si>
  <si>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</si>
  <si>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</si>
  <si>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</si>
  <si>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</si>
  <si>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</si>
  <si>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</si>
  <si>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</si>
  <si>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</si>
  <si>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</si>
  <si>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</si>
  <si>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</si>
  <si>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</si>
  <si>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</si>
  <si>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</si>
  <si>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</si>
  <si>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</si>
  <si>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</si>
  <si>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</si>
  <si>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</si>
  <si>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</si>
  <si>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</si>
  <si>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</si>
  <si>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</si>
  <si>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</si>
  <si>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</si>
  <si>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</si>
  <si>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</si>
  <si>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</si>
  <si>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</si>
  <si>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</si>
  <si>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</si>
  <si>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</si>
  <si>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</si>
  <si>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</si>
  <si>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</si>
  <si>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</si>
  <si>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</si>
  <si>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</si>
  <si>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</si>
  <si>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</si>
  <si>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</si>
  <si>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</si>
  <si>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</si>
  <si>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</si>
  <si>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</si>
  <si>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</si>
  <si>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</si>
  <si>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</si>
  <si>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</si>
  <si>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</si>
  <si>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</si>
  <si>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</si>
  <si>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</si>
  <si>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</si>
  <si>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</si>
  <si>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</si>
  <si>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</si>
  <si>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</si>
  <si>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</si>
  <si>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</si>
  <si>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</si>
  <si>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</si>
  <si>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</si>
  <si>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</si>
  <si>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</si>
  <si>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</si>
  <si>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</si>
  <si>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</si>
  <si>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</si>
  <si>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</si>
  <si>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</si>
  <si>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</si>
  <si>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</si>
  <si>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</si>
  <si>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</si>
  <si>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</si>
  <si>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</si>
  <si>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</si>
  <si>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</si>
  <si>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</si>
  <si>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</si>
  <si>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</si>
  <si>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</si>
  <si>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</si>
  <si>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</si>
  <si>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</si>
  <si>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</si>
  <si>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</si>
  <si>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</si>
  <si>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</si>
  <si>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</si>
  <si>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</si>
  <si>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</si>
  <si>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</si>
  <si>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</si>
  <si>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</si>
  <si>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</si>
  <si>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</si>
  <si>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</si>
  <si>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</si>
  <si>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</si>
  <si>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</si>
  <si>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</si>
  <si>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</si>
  <si>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</si>
  <si>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</si>
  <si>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</si>
  <si>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</si>
  <si>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</si>
  <si>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</si>
  <si>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</si>
  <si>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</si>
  <si>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</si>
  <si>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</si>
  <si>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</si>
  <si>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</si>
  <si>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</si>
  <si>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</si>
  <si>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</si>
  <si>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</si>
  <si>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</si>
  <si>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</si>
  <si>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</si>
  <si>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</si>
  <si>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</si>
  <si>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</si>
  <si>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</si>
  <si>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</si>
  <si>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</si>
  <si>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</si>
  <si>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</si>
  <si>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</si>
  <si>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</si>
  <si>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</si>
  <si>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</si>
  <si>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</si>
  <si>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</si>
  <si>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</si>
  <si>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</si>
  <si>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</si>
  <si>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</si>
  <si>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</si>
  <si>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</si>
  <si>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</si>
  <si>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</si>
  <si>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</si>
  <si>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</si>
  <si>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</si>
  <si>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</si>
  <si>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</si>
  <si>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</si>
  <si>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</si>
  <si>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</si>
  <si>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</si>
  <si>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</si>
  <si>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</si>
  <si>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</si>
  <si>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</si>
  <si>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</si>
  <si>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</si>
  <si>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</si>
  <si>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</si>
  <si>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</si>
  <si>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</si>
  <si>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</si>
  <si>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</si>
  <si>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</si>
  <si>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</si>
  <si>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</si>
  <si>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</si>
  <si>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</si>
  <si>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</si>
  <si>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</si>
  <si>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</si>
  <si>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</si>
  <si>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</si>
  <si>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</si>
  <si>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</si>
  <si>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</si>
  <si>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</si>
  <si>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</si>
  <si>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</si>
  <si>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</si>
  <si>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</si>
  <si>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</si>
  <si>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</si>
  <si>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</si>
  <si>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</si>
  <si>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</si>
  <si>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</si>
  <si>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</si>
  <si>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</si>
  <si>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</si>
  <si>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</si>
  <si>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</si>
  <si>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</si>
  <si>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</si>
  <si>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</si>
  <si>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</si>
  <si>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</si>
  <si>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</si>
  <si>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</si>
  <si>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</si>
  <si>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</si>
  <si>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</si>
  <si>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</si>
  <si>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</si>
  <si>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</si>
  <si>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</si>
  <si>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</si>
  <si>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</si>
  <si>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</si>
  <si>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</si>
  <si>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</si>
  <si>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</si>
  <si>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</si>
  <si>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</si>
  <si>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</si>
  <si>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</si>
  <si>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</si>
  <si>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</si>
  <si>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</si>
  <si>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</si>
  <si>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</si>
  <si>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</si>
  <si>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</si>
  <si>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</si>
  <si>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</si>
  <si>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</si>
  <si>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</si>
  <si>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</si>
  <si>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</si>
  <si>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</si>
  <si>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</si>
  <si>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</si>
  <si>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</si>
  <si>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</si>
  <si>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</si>
  <si>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</si>
  <si>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</si>
  <si>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</si>
  <si>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</si>
  <si>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</si>
  <si>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</si>
  <si>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</si>
  <si>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</si>
  <si>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</si>
  <si>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</si>
  <si>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</si>
  <si>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</si>
  <si>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</si>
  <si>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</si>
  <si>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</si>
  <si>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</si>
  <si>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</si>
  <si>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</si>
  <si>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</si>
  <si>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</si>
  <si>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</si>
  <si>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</si>
  <si>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</si>
  <si>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</si>
  <si>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</si>
  <si>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</si>
  <si>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</si>
  <si>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</si>
  <si>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</si>
  <si>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</si>
  <si>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</si>
  <si>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</si>
  <si>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</si>
  <si>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</si>
  <si>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</si>
  <si>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</si>
  <si>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</si>
  <si>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</si>
  <si>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</si>
  <si>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</si>
  <si>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</si>
  <si>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</si>
  <si>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</si>
  <si>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</si>
  <si>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</si>
  <si>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</si>
  <si>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</si>
  <si>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</si>
  <si>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</si>
  <si>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</si>
  <si>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</si>
  <si>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</si>
  <si>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</si>
  <si>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</si>
  <si>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</si>
  <si>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</si>
  <si>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</si>
  <si>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</si>
  <si>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</si>
  <si>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</si>
  <si>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</si>
  <si>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</si>
  <si>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</si>
  <si>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</si>
  <si>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</si>
  <si>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</si>
  <si>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</si>
  <si>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</si>
  <si>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</si>
  <si>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</si>
  <si>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</si>
  <si>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</si>
  <si>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</si>
  <si>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</si>
  <si>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</si>
  <si>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</si>
  <si>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</si>
  <si>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</si>
  <si>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</si>
  <si>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</si>
  <si>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</si>
  <si>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</si>
  <si>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</si>
  <si>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</si>
  <si>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</si>
  <si>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</si>
  <si>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</si>
  <si>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</si>
  <si>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</si>
  <si>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</si>
  <si>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</si>
  <si>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</si>
  <si>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</si>
  <si>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</si>
  <si>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</si>
  <si>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</si>
  <si>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</si>
  <si>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</si>
  <si>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</si>
  <si>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</si>
  <si>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</si>
  <si>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</si>
  <si>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</si>
  <si>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</si>
  <si>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</si>
  <si>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</si>
  <si>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</si>
  <si>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</si>
  <si>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</si>
  <si>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</si>
  <si>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</si>
  <si>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</si>
  <si>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</si>
  <si>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</si>
  <si>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</si>
  <si>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</si>
  <si>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</si>
  <si>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</si>
  <si>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</si>
  <si>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</si>
  <si>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</si>
  <si>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</si>
  <si>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</si>
  <si>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</si>
  <si>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</si>
  <si>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</si>
  <si>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</si>
  <si>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</si>
  <si>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</si>
  <si>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</si>
  <si>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</si>
  <si>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</si>
  <si>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</si>
  <si>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</si>
  <si>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</si>
  <si>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</si>
  <si>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</si>
  <si>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</si>
  <si>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</si>
  <si>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</si>
  <si>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</si>
  <si>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</si>
  <si>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</si>
  <si>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</si>
  <si>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</si>
  <si>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</si>
  <si>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</si>
  <si>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</si>
  <si>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</si>
  <si>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</si>
  <si>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</si>
  <si>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</si>
  <si>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</si>
  <si>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</si>
  <si>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</si>
  <si>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</si>
  <si>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</si>
  <si>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</si>
  <si>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</si>
  <si>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</si>
  <si>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</si>
  <si>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</si>
  <si>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</si>
  <si>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</si>
  <si>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</si>
  <si>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</si>
  <si>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</si>
  <si>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</si>
  <si>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</si>
  <si>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</si>
  <si>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</si>
  <si>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</si>
  <si>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</si>
  <si>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</si>
  <si>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</si>
  <si>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</si>
  <si>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</si>
  <si>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</si>
  <si>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</si>
  <si>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</si>
  <si>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</si>
  <si>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</si>
  <si>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</si>
  <si>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</si>
  <si>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</si>
  <si>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41-139-2020-HUI</t>
  </si>
  <si>
    <t>41-143-2020-HUI</t>
  </si>
  <si>
    <t>41-144-2020-HUI</t>
  </si>
  <si>
    <t>41-145-2020-HUI</t>
  </si>
  <si>
    <t>41-146-2020-HUI</t>
  </si>
  <si>
    <t>41-152-2020-HUI</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</si>
  <si>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</si>
  <si>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y Desarrollo Infantil en Medio Familiar -DIMF-, de conformidad con el Manual Operativo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</si>
  <si>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</si>
  <si>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41-112548-2020-HUI</t>
  </si>
  <si>
    <t>41-112549-2020-HUI</t>
  </si>
  <si>
    <t>41-112550-2020-HUI</t>
  </si>
  <si>
    <t xml:space="preserve">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</si>
  <si>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 xml:space="preserve">BELEN RAMIREZ VARGAS </t>
  </si>
  <si>
    <t>CALLE 8 N°10-24 BARRIO ALTICO</t>
  </si>
  <si>
    <t>8713720</t>
  </si>
  <si>
    <t>fundacionsocialamoryvida@gmail.com</t>
  </si>
  <si>
    <t>2021-41-20000085.0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</si>
  <si>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</si>
  <si>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</si>
  <si>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r>
      <t>ATENDER INTEGRALMENTE A LA PRIMERA INFANCIA EN EL MARCO DE LA ESTRATEGIA “DE CERO A SIEMPRE” DE CONFORMIDAD CON LAS DIRECTRICES, LINEAMIENTOS, Y ESTANDARES ESTABLECIDOS POR EL I.C.B.F, ASÍ, COMO REGULAR LAS RELACIONES ENTRE LAS PARTES DERIVADAS DE LA ENTREGA DE APORTES DEL I.C.B.F. A EL CONTRATISTA, PARA QUE ASUMA CON SU PERSONAL Y BAJO SU EXCLUSIVA RESPONSABILIDAD DICHA ATENCIÓN.</t>
    </r>
    <r>
      <rPr>
        <sz val="8"/>
        <color theme="1"/>
        <rFont val="Tahoma"/>
        <family val="2"/>
      </rPr>
      <t> </t>
    </r>
  </si>
  <si>
    <r>
      <t>ATENDER NIÑOS Y NIÑAS MENORES DE CINCO (5) AÑOS, O HASTA EL INGRESO AL GRADO DE TRANSICIÓN, Y A MUJERES GESTANTES Y EN PERIODO DE LACTANCIA EN LOS SERVICIOS DE EDUCCION INICIAL Y CUIDADO, CON EL FIN DE PROMOVER EL DESARROLLO INTEGRAL DE LA PRIMERA INFANCIA CON CALIDAD, DE CONFORMIDAD CON LOS LINEAMIENTOS, LAS DIRECTRICES, Y PARÁMETROS ESTABLECIDOS POR EL ICBF</t>
    </r>
    <r>
      <rPr>
        <sz val="8"/>
        <color theme="1"/>
        <rFont val="Tahoma"/>
        <family val="2"/>
      </rPr>
      <t> </t>
    </r>
  </si>
  <si>
    <r>
      <t>ATENDER A LA PRIMERA INFANCIA EN EL MARCO DE LA “ESTRATEGIA DE 0 A SIEMPRE” ESPECIFICAMENTE A LOS NIÑOS Y NIÑAS MENORES DE CINCO (5) AÑOS DE FAMILIAS EN SITUACIÓN DE VULNERABILIDAD DE CONFORMIDAD CON LAS DIRECTRICES, LINEAMIENTOS, Y PARÁMETROS ESTABLECIDAS POR EL I.C.B.F, ASÍ, COMO REGULAR LAS  RELACIONES ENTRE LAS PARTES DERIVADAS DE LA ENTREGA DE APORTES DEL I.C.B.F. A LA ENTIDAD ADMINISTRADORA DEL SERVICIO EN LA MODALIDAD DE HOGARES COMUNITARIOS DE BIENESTAR EN LAS SIGUIENTES FORMAS DE ATENCIÓN: FAMILIARES, MULTIPLES, GRUPALES, EMPRESARIALES, JARDINES SOCIALES Y EN LA MODALIDAD FAMI</t>
    </r>
    <r>
      <rPr>
        <sz val="8"/>
        <color theme="1"/>
        <rFont val="Tahoma"/>
        <family val="2"/>
      </rPr>
      <t> </t>
    </r>
  </si>
  <si>
    <r>
      <t>PRESTAR EL SERVICIO DE ATENCION, EDUCACIÓN INICIAL Y CUIDADO A NIÑAS Y NIÑOS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t>
    </r>
    <r>
      <rPr>
        <sz val="8"/>
        <color theme="1"/>
        <rFont val="Tahoma"/>
        <family val="2"/>
      </rPr>
      <t> </t>
    </r>
  </si>
  <si>
    <r>
      <t>PRESTAR EL SERVICIO DE ATENCION,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CERO A SIEMPRE”</t>
    </r>
    <r>
      <rPr>
        <sz val="8"/>
        <color theme="1"/>
        <rFont val="Tahoma"/>
        <family val="2"/>
      </rPr>
      <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</si>
</sst>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Tahoma"/>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 fontId="3" fillId="3" borderId="39"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left"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zoomScale="60" zoomScaleNormal="6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4" t="s">
        <v>2693</v>
      </c>
      <c r="D15" s="35"/>
      <c r="E15" s="35"/>
      <c r="F15" s="5"/>
      <c r="G15" s="32" t="s">
        <v>1168</v>
      </c>
      <c r="H15" s="102" t="s">
        <v>660</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813013497</v>
      </c>
      <c r="C20" s="5"/>
      <c r="D20" s="73"/>
      <c r="E20" s="5"/>
      <c r="F20" s="5"/>
      <c r="G20" s="5"/>
      <c r="H20" s="184"/>
      <c r="I20" s="147" t="s">
        <v>660</v>
      </c>
      <c r="J20" s="148" t="s">
        <v>694</v>
      </c>
      <c r="K20" s="149">
        <v>560720613</v>
      </c>
      <c r="L20" s="150">
        <v>44194</v>
      </c>
      <c r="M20" s="150">
        <v>44561</v>
      </c>
      <c r="N20" s="133">
        <f>+(M20-L20)/30</f>
        <v>12.233333333333333</v>
      </c>
      <c r="O20" s="136"/>
      <c r="U20" s="132"/>
      <c r="V20" s="104">
        <f ca="1">NOW()</f>
        <v>44194.567111458331</v>
      </c>
      <c r="W20" s="104">
        <f ca="1">NOW()</f>
        <v>44194.567111458331</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SOCIAL AMOR Y VIDA</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2695</v>
      </c>
      <c r="C48" s="111" t="s">
        <v>31</v>
      </c>
      <c r="D48" s="119">
        <v>331</v>
      </c>
      <c r="E48" s="143">
        <v>41512</v>
      </c>
      <c r="F48" s="143">
        <v>41988</v>
      </c>
      <c r="G48" s="158">
        <f>IF(AND(E48&lt;&gt;"",F48&lt;&gt;""),((F48-E48)/30),"")</f>
        <v>15.866666666666667</v>
      </c>
      <c r="H48" s="118" t="s">
        <v>2696</v>
      </c>
      <c r="I48" s="112" t="s">
        <v>660</v>
      </c>
      <c r="J48" s="112" t="s">
        <v>694</v>
      </c>
      <c r="K48" s="249">
        <v>2771003532</v>
      </c>
      <c r="L48" s="114" t="s">
        <v>1148</v>
      </c>
      <c r="M48" s="116">
        <v>1</v>
      </c>
      <c r="N48" s="114" t="s">
        <v>27</v>
      </c>
      <c r="O48" s="114" t="s">
        <v>1148</v>
      </c>
      <c r="P48" s="78"/>
    </row>
    <row r="49" spans="1:16" s="6" customFormat="1" ht="24.75" customHeight="1" x14ac:dyDescent="0.25">
      <c r="A49" s="141">
        <v>2</v>
      </c>
      <c r="B49" s="120" t="s">
        <v>2695</v>
      </c>
      <c r="C49" s="122" t="s">
        <v>31</v>
      </c>
      <c r="D49" s="119">
        <v>387</v>
      </c>
      <c r="E49" s="143">
        <v>41990</v>
      </c>
      <c r="F49" s="143">
        <v>42369</v>
      </c>
      <c r="G49" s="158">
        <f t="shared" ref="G49:G50" si="2">IF(AND(E49&lt;&gt;"",F49&lt;&gt;""),((F49-E49)/30),"")</f>
        <v>12.633333333333333</v>
      </c>
      <c r="H49" s="118" t="s">
        <v>2697</v>
      </c>
      <c r="I49" s="119" t="s">
        <v>660</v>
      </c>
      <c r="J49" s="119" t="s">
        <v>694</v>
      </c>
      <c r="K49" s="249">
        <v>1019560775</v>
      </c>
      <c r="L49" s="114" t="s">
        <v>1148</v>
      </c>
      <c r="M49" s="116">
        <v>1</v>
      </c>
      <c r="N49" s="122" t="s">
        <v>27</v>
      </c>
      <c r="O49" s="122" t="s">
        <v>1148</v>
      </c>
      <c r="P49" s="78"/>
    </row>
    <row r="50" spans="1:16" s="6" customFormat="1" ht="24.75" customHeight="1" x14ac:dyDescent="0.25">
      <c r="A50" s="141">
        <v>3</v>
      </c>
      <c r="B50" s="120" t="s">
        <v>2695</v>
      </c>
      <c r="C50" s="122" t="s">
        <v>31</v>
      </c>
      <c r="D50" s="119">
        <v>179</v>
      </c>
      <c r="E50" s="143">
        <v>42033</v>
      </c>
      <c r="F50" s="143">
        <v>42369</v>
      </c>
      <c r="G50" s="158">
        <f t="shared" si="2"/>
        <v>11.2</v>
      </c>
      <c r="H50" s="118" t="s">
        <v>2698</v>
      </c>
      <c r="I50" s="119" t="s">
        <v>660</v>
      </c>
      <c r="J50" s="119" t="s">
        <v>694</v>
      </c>
      <c r="K50" s="249">
        <v>260960291</v>
      </c>
      <c r="L50" s="114" t="s">
        <v>1148</v>
      </c>
      <c r="M50" s="116">
        <v>1</v>
      </c>
      <c r="N50" s="122" t="s">
        <v>27</v>
      </c>
      <c r="O50" s="122" t="s">
        <v>1148</v>
      </c>
      <c r="P50" s="78"/>
    </row>
    <row r="51" spans="1:16" s="6" customFormat="1" ht="24.75" customHeight="1" outlineLevel="1" x14ac:dyDescent="0.25">
      <c r="A51" s="141">
        <v>4</v>
      </c>
      <c r="B51" s="120" t="s">
        <v>2695</v>
      </c>
      <c r="C51" s="122" t="s">
        <v>31</v>
      </c>
      <c r="D51" s="119">
        <v>167</v>
      </c>
      <c r="E51" s="143">
        <v>42394</v>
      </c>
      <c r="F51" s="143">
        <v>42719</v>
      </c>
      <c r="G51" s="158">
        <f t="shared" ref="G51:G107" si="3">IF(AND(E51&lt;&gt;"",F51&lt;&gt;""),((F51-E51)/30),"")</f>
        <v>10.833333333333334</v>
      </c>
      <c r="H51" s="118" t="s">
        <v>2699</v>
      </c>
      <c r="I51" s="119" t="s">
        <v>660</v>
      </c>
      <c r="J51" s="119" t="s">
        <v>694</v>
      </c>
      <c r="K51" s="249">
        <v>2094713925</v>
      </c>
      <c r="L51" s="114" t="s">
        <v>1148</v>
      </c>
      <c r="M51" s="116">
        <v>1</v>
      </c>
      <c r="N51" s="122" t="s">
        <v>27</v>
      </c>
      <c r="O51" s="122" t="s">
        <v>1148</v>
      </c>
      <c r="P51" s="78"/>
    </row>
    <row r="52" spans="1:16" s="7" customFormat="1" ht="24.75" customHeight="1" outlineLevel="1" x14ac:dyDescent="0.25">
      <c r="A52" s="142">
        <v>5</v>
      </c>
      <c r="B52" s="120" t="s">
        <v>2695</v>
      </c>
      <c r="C52" s="122" t="s">
        <v>31</v>
      </c>
      <c r="D52" s="119">
        <v>166</v>
      </c>
      <c r="E52" s="143">
        <v>42394</v>
      </c>
      <c r="F52" s="143">
        <v>42719</v>
      </c>
      <c r="G52" s="158">
        <f t="shared" si="3"/>
        <v>10.833333333333334</v>
      </c>
      <c r="H52" s="118" t="s">
        <v>2700</v>
      </c>
      <c r="I52" s="119" t="s">
        <v>660</v>
      </c>
      <c r="J52" s="119" t="s">
        <v>694</v>
      </c>
      <c r="K52" s="249">
        <v>456157908</v>
      </c>
      <c r="L52" s="114" t="s">
        <v>1148</v>
      </c>
      <c r="M52" s="116">
        <v>1</v>
      </c>
      <c r="N52" s="122" t="s">
        <v>27</v>
      </c>
      <c r="O52" s="122" t="s">
        <v>1148</v>
      </c>
      <c r="P52" s="79"/>
    </row>
    <row r="53" spans="1:16" s="7" customFormat="1" ht="24.75" customHeight="1" outlineLevel="1" x14ac:dyDescent="0.25">
      <c r="A53" s="142">
        <v>6</v>
      </c>
      <c r="B53" s="110"/>
      <c r="C53" s="111"/>
      <c r="D53" s="109"/>
      <c r="E53" s="143"/>
      <c r="F53" s="143"/>
      <c r="G53" s="158" t="str">
        <f t="shared" si="3"/>
        <v/>
      </c>
      <c r="H53" s="118"/>
      <c r="I53" s="112"/>
      <c r="J53" s="112"/>
      <c r="K53" s="115"/>
      <c r="L53" s="114"/>
      <c r="M53" s="116"/>
      <c r="N53" s="114"/>
      <c r="O53" s="114"/>
      <c r="P53" s="79"/>
    </row>
    <row r="54" spans="1:16" s="7" customFormat="1" ht="24.75" customHeight="1" outlineLevel="1" x14ac:dyDescent="0.25">
      <c r="A54" s="142">
        <v>7</v>
      </c>
      <c r="B54" s="110"/>
      <c r="C54" s="111"/>
      <c r="D54" s="109"/>
      <c r="E54" s="143"/>
      <c r="F54" s="143"/>
      <c r="G54" s="158" t="str">
        <f t="shared" si="3"/>
        <v/>
      </c>
      <c r="H54" s="113"/>
      <c r="I54" s="112"/>
      <c r="J54" s="112"/>
      <c r="K54" s="117"/>
      <c r="L54" s="114"/>
      <c r="M54" s="116"/>
      <c r="N54" s="114"/>
      <c r="O54" s="114"/>
      <c r="P54" s="79"/>
    </row>
    <row r="55" spans="1:16" s="7" customFormat="1" ht="24.75" customHeight="1" outlineLevel="1" x14ac:dyDescent="0.25">
      <c r="A55" s="142">
        <v>8</v>
      </c>
      <c r="B55" s="110"/>
      <c r="C55" s="111"/>
      <c r="D55" s="109"/>
      <c r="E55" s="143"/>
      <c r="F55" s="143"/>
      <c r="G55" s="158" t="str">
        <f t="shared" si="3"/>
        <v/>
      </c>
      <c r="H55" s="113"/>
      <c r="I55" s="112"/>
      <c r="J55" s="112"/>
      <c r="K55" s="117"/>
      <c r="L55" s="114"/>
      <c r="M55" s="116"/>
      <c r="N55" s="114"/>
      <c r="O55" s="114"/>
      <c r="P55" s="79"/>
    </row>
    <row r="56" spans="1:16" s="7" customFormat="1" ht="24.75" customHeight="1" outlineLevel="1" x14ac:dyDescent="0.25">
      <c r="A56" s="142">
        <v>9</v>
      </c>
      <c r="B56" s="110"/>
      <c r="C56" s="111"/>
      <c r="D56" s="109"/>
      <c r="E56" s="143"/>
      <c r="F56" s="143"/>
      <c r="G56" s="158" t="str">
        <f t="shared" si="3"/>
        <v/>
      </c>
      <c r="H56" s="113"/>
      <c r="I56" s="112"/>
      <c r="J56" s="112"/>
      <c r="K56" s="117"/>
      <c r="L56" s="114"/>
      <c r="M56" s="116"/>
      <c r="N56" s="114"/>
      <c r="O56" s="114"/>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9" t="s">
        <v>2676</v>
      </c>
      <c r="E114" s="143">
        <v>43880</v>
      </c>
      <c r="F114" s="143">
        <v>44196</v>
      </c>
      <c r="G114" s="158">
        <f>IF(AND(E114&lt;&gt;"",F114&lt;&gt;""),((F114-E114)/30),"")</f>
        <v>10.533333333333333</v>
      </c>
      <c r="H114" s="250" t="s">
        <v>2682</v>
      </c>
      <c r="I114" s="119" t="s">
        <v>660</v>
      </c>
      <c r="J114" s="119" t="s">
        <v>672</v>
      </c>
      <c r="K114" s="249">
        <v>3075696502</v>
      </c>
      <c r="L114" s="100">
        <f>+IF(AND(K114&gt;0,O114="Ejecución"),(K114/877802)*Tabla28[[#This Row],[% participación]],IF(AND(K114&gt;0,O114&lt;&gt;"Ejecución"),"-",""))</f>
        <v>3503.8613514209355</v>
      </c>
      <c r="M114" s="122" t="s">
        <v>1148</v>
      </c>
      <c r="N114" s="171">
        <v>1</v>
      </c>
      <c r="O114" s="160" t="s">
        <v>1150</v>
      </c>
      <c r="P114" s="78"/>
    </row>
    <row r="115" spans="1:16" s="6" customFormat="1" ht="24.75" customHeight="1" x14ac:dyDescent="0.25">
      <c r="A115" s="141">
        <v>2</v>
      </c>
      <c r="B115" s="159" t="s">
        <v>2664</v>
      </c>
      <c r="C115" s="161" t="s">
        <v>31</v>
      </c>
      <c r="D115" s="119" t="s">
        <v>2677</v>
      </c>
      <c r="E115" s="143">
        <v>43880</v>
      </c>
      <c r="F115" s="143">
        <v>44196</v>
      </c>
      <c r="G115" s="158">
        <f t="shared" ref="G115:G116" si="4">IF(AND(E115&lt;&gt;"",F115&lt;&gt;""),((F115-E115)/30),"")</f>
        <v>10.533333333333333</v>
      </c>
      <c r="H115" s="250" t="s">
        <v>2683</v>
      </c>
      <c r="I115" s="119" t="s">
        <v>660</v>
      </c>
      <c r="J115" s="119" t="s">
        <v>662</v>
      </c>
      <c r="K115" s="249">
        <v>2329678671</v>
      </c>
      <c r="L115" s="100">
        <f>+IF(AND(K115&gt;0,O115="Ejecución"),(K115/877802)*Tabla28[[#This Row],[% participación]],IF(AND(K115&gt;0,O115&lt;&gt;"Ejecución"),"-",""))</f>
        <v>2653.9910720185189</v>
      </c>
      <c r="M115" s="122" t="s">
        <v>1148</v>
      </c>
      <c r="N115" s="171">
        <v>1</v>
      </c>
      <c r="O115" s="160" t="s">
        <v>1150</v>
      </c>
      <c r="P115" s="78"/>
    </row>
    <row r="116" spans="1:16" s="6" customFormat="1" ht="24.75" customHeight="1" x14ac:dyDescent="0.25">
      <c r="A116" s="141">
        <v>3</v>
      </c>
      <c r="B116" s="159" t="s">
        <v>2664</v>
      </c>
      <c r="C116" s="161" t="s">
        <v>31</v>
      </c>
      <c r="D116" s="119" t="s">
        <v>2678</v>
      </c>
      <c r="E116" s="143">
        <v>43880</v>
      </c>
      <c r="F116" s="143">
        <v>44196</v>
      </c>
      <c r="G116" s="158">
        <f t="shared" si="4"/>
        <v>10.533333333333333</v>
      </c>
      <c r="H116" s="250" t="s">
        <v>2682</v>
      </c>
      <c r="I116" s="119" t="s">
        <v>660</v>
      </c>
      <c r="J116" s="119" t="s">
        <v>690</v>
      </c>
      <c r="K116" s="249">
        <v>1209596683</v>
      </c>
      <c r="L116" s="100">
        <f>+IF(AND(K116&gt;0,O116="Ejecución"),(K116/877802)*Tabla28[[#This Row],[% participación]],IF(AND(K116&gt;0,O116&lt;&gt;"Ejecución"),"-",""))</f>
        <v>1377.9835122271309</v>
      </c>
      <c r="M116" s="122" t="s">
        <v>1148</v>
      </c>
      <c r="N116" s="171">
        <v>1</v>
      </c>
      <c r="O116" s="160" t="s">
        <v>1150</v>
      </c>
      <c r="P116" s="78"/>
    </row>
    <row r="117" spans="1:16" s="6" customFormat="1" ht="24.75" customHeight="1" outlineLevel="1" x14ac:dyDescent="0.25">
      <c r="A117" s="141">
        <v>4</v>
      </c>
      <c r="B117" s="159" t="s">
        <v>2664</v>
      </c>
      <c r="C117" s="161" t="s">
        <v>31</v>
      </c>
      <c r="D117" s="119" t="s">
        <v>2679</v>
      </c>
      <c r="E117" s="143">
        <v>43880</v>
      </c>
      <c r="F117" s="143">
        <v>44196</v>
      </c>
      <c r="G117" s="158">
        <f t="shared" ref="G117:G159" si="5">IF(AND(E117&lt;&gt;"",F117&lt;&gt;""),((F117-E117)/30),"")</f>
        <v>10.533333333333333</v>
      </c>
      <c r="H117" s="250" t="s">
        <v>2684</v>
      </c>
      <c r="I117" s="119" t="s">
        <v>660</v>
      </c>
      <c r="J117" s="119" t="s">
        <v>678</v>
      </c>
      <c r="K117" s="249">
        <v>1417076918</v>
      </c>
      <c r="L117" s="100">
        <f>+IF(AND(K117&gt;0,O117="Ejecución"),(K117/877802)*Tabla28[[#This Row],[% participación]],IF(AND(K117&gt;0,O117&lt;&gt;"Ejecución"),"-",""))</f>
        <v>1614.3468777697021</v>
      </c>
      <c r="M117" s="122" t="s">
        <v>1148</v>
      </c>
      <c r="N117" s="171">
        <v>1</v>
      </c>
      <c r="O117" s="160" t="s">
        <v>1150</v>
      </c>
      <c r="P117" s="78"/>
    </row>
    <row r="118" spans="1:16" s="7" customFormat="1" ht="24.75" customHeight="1" outlineLevel="1" x14ac:dyDescent="0.25">
      <c r="A118" s="142">
        <v>5</v>
      </c>
      <c r="B118" s="159" t="s">
        <v>2664</v>
      </c>
      <c r="C118" s="161" t="s">
        <v>31</v>
      </c>
      <c r="D118" s="119" t="s">
        <v>2680</v>
      </c>
      <c r="E118" s="143">
        <v>43880</v>
      </c>
      <c r="F118" s="143">
        <v>44196</v>
      </c>
      <c r="G118" s="158">
        <f t="shared" si="5"/>
        <v>10.533333333333333</v>
      </c>
      <c r="H118" s="250" t="s">
        <v>2682</v>
      </c>
      <c r="I118" s="119" t="s">
        <v>660</v>
      </c>
      <c r="J118" s="119" t="s">
        <v>678</v>
      </c>
      <c r="K118" s="249">
        <v>3591840645</v>
      </c>
      <c r="L118" s="100">
        <f>+IF(AND(K118&gt;0,O118="Ejecución"),(K118/877802)*Tabla28[[#This Row],[% participación]],IF(AND(K118&gt;0,O118&lt;&gt;"Ejecución"),"-",""))</f>
        <v>4091.8574405161985</v>
      </c>
      <c r="M118" s="122" t="s">
        <v>1148</v>
      </c>
      <c r="N118" s="171">
        <v>1</v>
      </c>
      <c r="O118" s="160" t="s">
        <v>1150</v>
      </c>
      <c r="P118" s="79"/>
    </row>
    <row r="119" spans="1:16" s="7" customFormat="1" ht="24.75" customHeight="1" outlineLevel="1" x14ac:dyDescent="0.25">
      <c r="A119" s="142">
        <v>6</v>
      </c>
      <c r="B119" s="159" t="s">
        <v>2664</v>
      </c>
      <c r="C119" s="161" t="s">
        <v>31</v>
      </c>
      <c r="D119" s="119" t="s">
        <v>2681</v>
      </c>
      <c r="E119" s="143">
        <v>43880</v>
      </c>
      <c r="F119" s="143">
        <v>44196</v>
      </c>
      <c r="G119" s="158">
        <f t="shared" si="5"/>
        <v>10.533333333333333</v>
      </c>
      <c r="H119" s="250" t="s">
        <v>2684</v>
      </c>
      <c r="I119" s="119" t="s">
        <v>660</v>
      </c>
      <c r="J119" s="119" t="s">
        <v>684</v>
      </c>
      <c r="K119" s="249">
        <v>706878304</v>
      </c>
      <c r="L119" s="100">
        <f>+IF(AND(K119&gt;0,O119="Ejecución"),(K119/877802)*Tabla28[[#This Row],[% participación]],IF(AND(K119&gt;0,O119&lt;&gt;"Ejecución"),"-",""))</f>
        <v>805.28217525136643</v>
      </c>
      <c r="M119" s="122" t="s">
        <v>1148</v>
      </c>
      <c r="N119" s="171">
        <v>1</v>
      </c>
      <c r="O119" s="160" t="s">
        <v>1150</v>
      </c>
      <c r="P119" s="79"/>
    </row>
    <row r="120" spans="1:16" s="7" customFormat="1" ht="24.75" customHeight="1" outlineLevel="1" x14ac:dyDescent="0.25">
      <c r="A120" s="142">
        <v>7</v>
      </c>
      <c r="B120" s="159" t="s">
        <v>2664</v>
      </c>
      <c r="C120" s="161" t="s">
        <v>31</v>
      </c>
      <c r="D120" s="63" t="s">
        <v>2685</v>
      </c>
      <c r="E120" s="143">
        <v>44166</v>
      </c>
      <c r="F120" s="143">
        <v>44773</v>
      </c>
      <c r="G120" s="158">
        <f t="shared" si="5"/>
        <v>20.233333333333334</v>
      </c>
      <c r="H120" s="250" t="s">
        <v>2688</v>
      </c>
      <c r="I120" s="63" t="s">
        <v>660</v>
      </c>
      <c r="J120" s="119" t="s">
        <v>678</v>
      </c>
      <c r="K120" s="249">
        <v>2374599189</v>
      </c>
      <c r="L120" s="100">
        <f>+IF(AND(K120&gt;0,O120="Ejecución"),(K120/877802)*Tabla28[[#This Row],[% participación]],IF(AND(K120&gt;0,O120&lt;&gt;"Ejecución"),"-",""))</f>
        <v>2705.1649335499351</v>
      </c>
      <c r="M120" s="122" t="s">
        <v>1148</v>
      </c>
      <c r="N120" s="171">
        <v>1</v>
      </c>
      <c r="O120" s="160" t="s">
        <v>1150</v>
      </c>
      <c r="P120" s="79"/>
    </row>
    <row r="121" spans="1:16" s="7" customFormat="1" ht="24.75" customHeight="1" outlineLevel="1" x14ac:dyDescent="0.25">
      <c r="A121" s="142">
        <v>8</v>
      </c>
      <c r="B121" s="159" t="s">
        <v>2664</v>
      </c>
      <c r="C121" s="161" t="s">
        <v>31</v>
      </c>
      <c r="D121" s="119" t="s">
        <v>2686</v>
      </c>
      <c r="E121" s="143">
        <v>44166</v>
      </c>
      <c r="F121" s="143">
        <v>44773</v>
      </c>
      <c r="G121" s="158">
        <f t="shared" si="5"/>
        <v>20.233333333333334</v>
      </c>
      <c r="H121" s="250" t="s">
        <v>2688</v>
      </c>
      <c r="I121" s="119" t="s">
        <v>660</v>
      </c>
      <c r="J121" s="119" t="s">
        <v>678</v>
      </c>
      <c r="K121" s="249">
        <v>3182973381</v>
      </c>
      <c r="L121" s="100">
        <f>+IF(AND(K121&gt;0,O121="Ejecución"),(K121/877802)*Tabla28[[#This Row],[% participación]],IF(AND(K121&gt;0,O121&lt;&gt;"Ejecución"),"-",""))</f>
        <v>3626.0721449711896</v>
      </c>
      <c r="M121" s="122" t="s">
        <v>1148</v>
      </c>
      <c r="N121" s="171">
        <v>1</v>
      </c>
      <c r="O121" s="160" t="s">
        <v>1150</v>
      </c>
      <c r="P121" s="79"/>
    </row>
    <row r="122" spans="1:16" s="7" customFormat="1" ht="24.75" customHeight="1" outlineLevel="1" x14ac:dyDescent="0.25">
      <c r="A122" s="142">
        <v>9</v>
      </c>
      <c r="B122" s="159" t="s">
        <v>2664</v>
      </c>
      <c r="C122" s="161" t="s">
        <v>31</v>
      </c>
      <c r="D122" s="119" t="s">
        <v>2687</v>
      </c>
      <c r="E122" s="143">
        <v>44166</v>
      </c>
      <c r="F122" s="143">
        <v>44773</v>
      </c>
      <c r="G122" s="158">
        <f t="shared" si="5"/>
        <v>20.233333333333334</v>
      </c>
      <c r="H122" s="250" t="s">
        <v>2688</v>
      </c>
      <c r="I122" s="119" t="s">
        <v>660</v>
      </c>
      <c r="J122" s="63" t="s">
        <v>690</v>
      </c>
      <c r="K122" s="249">
        <v>2374599189</v>
      </c>
      <c r="L122" s="100">
        <f>+IF(AND(K122&gt;0,O122="Ejecución"),(K122/877802)*Tabla28[[#This Row],[% participación]],IF(AND(K122&gt;0,O122&lt;&gt;"Ejecución"),"-",""))</f>
        <v>2705.1649335499351</v>
      </c>
      <c r="M122" s="122" t="s">
        <v>1148</v>
      </c>
      <c r="N122" s="171">
        <v>1</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ref="N123:N160" si="6">+IF(M123="No",1,IF(M123="Si","Ingrese %",""))</f>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1" t="s">
        <v>2656</v>
      </c>
      <c r="I168" s="244"/>
      <c r="J168" s="245"/>
      <c r="K168" s="245"/>
      <c r="L168" s="245"/>
      <c r="M168" s="245"/>
      <c r="N168" s="245"/>
      <c r="O168" s="24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6"/>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2668</v>
      </c>
      <c r="C179" s="219"/>
      <c r="D179" s="219"/>
      <c r="E179" s="169">
        <v>0.02</v>
      </c>
      <c r="F179" s="168">
        <v>0</v>
      </c>
      <c r="G179" s="163" t="str">
        <f>IF(F179&gt;0,SUM(E179+F179),"")</f>
        <v/>
      </c>
      <c r="H179" s="5"/>
      <c r="I179" s="219" t="s">
        <v>2670</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0" t="s">
        <v>2628</v>
      </c>
      <c r="L185" s="200"/>
      <c r="M185" s="94">
        <f>+J185*(SUM(K20:K35))</f>
        <v>11214412.26</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41253</v>
      </c>
      <c r="D193" s="5"/>
      <c r="E193" s="124">
        <v>2851</v>
      </c>
      <c r="F193" s="5"/>
      <c r="G193" s="5"/>
      <c r="H193" s="145" t="s">
        <v>2689</v>
      </c>
      <c r="J193" s="5"/>
      <c r="K193" s="125">
        <v>41262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2690</v>
      </c>
      <c r="J211" s="27" t="s">
        <v>2622</v>
      </c>
      <c r="K211" s="146" t="s">
        <v>2690</v>
      </c>
      <c r="L211" s="21"/>
      <c r="M211" s="21"/>
      <c r="N211" s="21"/>
      <c r="O211" s="8"/>
    </row>
    <row r="212" spans="1:15" x14ac:dyDescent="0.25">
      <c r="A212" s="9"/>
      <c r="B212" s="27" t="s">
        <v>2619</v>
      </c>
      <c r="C212" s="145" t="s">
        <v>2689</v>
      </c>
      <c r="D212" s="21"/>
      <c r="G212" s="27" t="s">
        <v>2621</v>
      </c>
      <c r="H212" s="146" t="s">
        <v>2691</v>
      </c>
      <c r="J212" s="27" t="s">
        <v>2623</v>
      </c>
      <c r="K212" s="145"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268" scale="27" fitToHeight="0" orientation="landscape" r:id="rId1"/>
  <rowBreaks count="2" manualBreakCount="2">
    <brk id="107" max="16383" man="1"/>
    <brk id="186" max="14" man="1"/>
  </rowBreaks>
  <colBreaks count="1" manualBreakCount="1">
    <brk id="15" max="1048575" man="1"/>
  </colBreaks>
  <ignoredErrors>
    <ignoredError sqref="B106:B107 D123:D160 M123:M160 G114:G121 L106:L107 G123:J160 L83:L90 G48:G90 B83:B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dcmitype/"/>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 ds:uri="http://schemas.microsoft.com/office/infopath/2007/PartnerControls"/>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2020-12-29T18:36:50Z</cp:lastPrinted>
  <dcterms:created xsi:type="dcterms:W3CDTF">2020-10-14T21:57:42Z</dcterms:created>
  <dcterms:modified xsi:type="dcterms:W3CDTF">2020-12-29T18:37:45Z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