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0490" windowHeight="70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<sst xmlns="http://schemas.openxmlformats.org/spreadsheetml/2006/main" count="3120" uniqueCount="2708">
  <si>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</si>
  <si>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</si>
  <si>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</si>
  <si>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</si>
  <si>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</si>
  <si>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</si>
  <si>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</si>
  <si>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</si>
  <si>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</si>
  <si>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</si>
  <si>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</si>
  <si>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</si>
  <si>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</si>
  <si>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</si>
  <si>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</si>
  <si>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</si>
  <si>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</si>
  <si>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</si>
  <si>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</si>
  <si>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</si>
  <si>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</si>
  <si>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</si>
  <si>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</si>
  <si>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</si>
  <si>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</si>
  <si>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</si>
  <si>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</si>
  <si>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</si>
  <si>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</si>
  <si>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</si>
  <si>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</si>
  <si>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</si>
  <si>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</si>
  <si>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</si>
  <si>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</si>
  <si>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</si>
  <si>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</si>
  <si>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</si>
  <si>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</si>
  <si>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</si>
  <si>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</si>
  <si>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</si>
  <si>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</si>
  <si>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</si>
  <si>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</si>
  <si>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</si>
  <si>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</si>
  <si>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</si>
  <si>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</si>
  <si>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</si>
  <si>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</si>
  <si>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</si>
  <si>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</si>
  <si>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</si>
  <si>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</si>
  <si>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</si>
  <si>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</si>
  <si>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</si>
  <si>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</si>
  <si>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</si>
  <si>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</si>
  <si>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</si>
  <si>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</si>
  <si>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</si>
  <si>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</si>
  <si>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</si>
  <si>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</si>
  <si>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</si>
  <si>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</si>
  <si>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</si>
  <si>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</si>
  <si>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</si>
  <si>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</si>
  <si>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</si>
  <si>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</si>
  <si>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</si>
  <si>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</si>
  <si>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</si>
  <si>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</si>
  <si>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</si>
  <si>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</si>
  <si>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</si>
  <si>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</si>
  <si>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</si>
  <si>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</si>
  <si>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</si>
  <si>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</si>
  <si>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</si>
  <si>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</si>
  <si>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</si>
  <si>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</si>
  <si>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</si>
  <si>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</si>
  <si>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</si>
  <si>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</si>
  <si>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</si>
  <si>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</si>
  <si>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</si>
  <si>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</si>
  <si>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</si>
  <si>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</si>
  <si>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</si>
  <si>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</si>
  <si>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</si>
  <si>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</si>
  <si>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</si>
  <si>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</si>
  <si>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</si>
  <si>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</si>
  <si>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</si>
  <si>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</si>
  <si>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</si>
  <si>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</si>
  <si>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</si>
  <si>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</si>
  <si>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</si>
  <si>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</si>
  <si>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</si>
  <si>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</si>
  <si>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</si>
  <si>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</si>
  <si>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</si>
  <si>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</si>
  <si>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</si>
  <si>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</si>
  <si>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</si>
  <si>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</si>
  <si>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</si>
  <si>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</si>
  <si>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</si>
  <si>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</si>
  <si>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</si>
  <si>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</si>
  <si>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</si>
  <si>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</si>
  <si>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</si>
  <si>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</si>
  <si>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</si>
  <si>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</si>
  <si>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</si>
  <si>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</si>
  <si>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</si>
  <si>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</si>
  <si>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</si>
  <si>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</si>
  <si>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</si>
  <si>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</si>
  <si>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</si>
  <si>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</si>
  <si>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</si>
  <si>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</si>
  <si>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</si>
  <si>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</si>
  <si>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</si>
  <si>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</si>
  <si>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</si>
  <si>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</si>
  <si>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</si>
  <si>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</si>
  <si>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</si>
  <si>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</si>
  <si>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</si>
  <si>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</si>
  <si>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</si>
  <si>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</si>
  <si>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</si>
  <si>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</si>
  <si>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</si>
  <si>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</si>
  <si>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</si>
  <si>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</si>
  <si>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</si>
  <si>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</si>
  <si>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</si>
  <si>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</si>
  <si>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</si>
  <si>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</si>
  <si>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</si>
  <si>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</si>
  <si>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</si>
  <si>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</si>
  <si>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</si>
  <si>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</si>
  <si>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</si>
  <si>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</si>
  <si>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</si>
  <si>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</si>
  <si>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</si>
  <si>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</si>
  <si>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</si>
  <si>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</si>
  <si>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</si>
  <si>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</si>
  <si>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</si>
  <si>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</si>
  <si>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</si>
  <si>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</si>
  <si>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</si>
  <si>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</si>
  <si>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</si>
  <si>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</si>
  <si>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</si>
  <si>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</si>
  <si>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</si>
  <si>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</si>
  <si>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</si>
  <si>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</si>
  <si>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</si>
  <si>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</si>
  <si>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</si>
  <si>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</si>
  <si>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</si>
  <si>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</si>
  <si>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</si>
  <si>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</si>
  <si>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</si>
  <si>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</si>
  <si>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</si>
  <si>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</si>
  <si>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</si>
  <si>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</si>
  <si>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</si>
  <si>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</si>
  <si>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</si>
  <si>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</si>
  <si>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</si>
  <si>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</si>
  <si>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</si>
  <si>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</si>
  <si>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</si>
  <si>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</si>
  <si>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</si>
  <si>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</si>
  <si>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</si>
  <si>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</si>
  <si>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</si>
  <si>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</si>
  <si>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</si>
  <si>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</si>
  <si>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</si>
  <si>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</si>
  <si>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</si>
  <si>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</si>
  <si>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</si>
  <si>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</si>
  <si>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</si>
  <si>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</si>
  <si>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</si>
  <si>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</si>
  <si>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</si>
  <si>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</si>
  <si>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</si>
  <si>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</si>
  <si>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</si>
  <si>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</si>
  <si>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</si>
  <si>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</si>
  <si>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</si>
  <si>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</si>
  <si>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</si>
  <si>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</si>
  <si>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</si>
  <si>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</si>
  <si>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</si>
  <si>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</si>
  <si>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</si>
  <si>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</si>
  <si>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</si>
  <si>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</si>
  <si>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</si>
  <si>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</si>
  <si>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</si>
  <si>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</si>
  <si>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</si>
  <si>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</si>
  <si>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</si>
  <si>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</si>
  <si>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</si>
  <si>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</si>
  <si>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</si>
  <si>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</si>
  <si>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</si>
  <si>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</si>
  <si>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</si>
  <si>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</si>
  <si>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</si>
  <si>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</si>
  <si>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</si>
  <si>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</si>
  <si>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</si>
  <si>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</si>
  <si>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</si>
  <si>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</si>
  <si>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</si>
  <si>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</si>
  <si>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</si>
  <si>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</si>
  <si>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</si>
  <si>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</si>
  <si>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</si>
  <si>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</si>
  <si>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</si>
  <si>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</si>
  <si>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</si>
  <si>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</si>
  <si>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</si>
  <si>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</si>
  <si>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</si>
  <si>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</si>
  <si>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</si>
  <si>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</si>
  <si>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</si>
  <si>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</si>
  <si>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</si>
  <si>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</si>
  <si>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</si>
  <si>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</si>
  <si>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</si>
  <si>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</si>
  <si>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</si>
  <si>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</si>
  <si>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</si>
  <si>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</si>
  <si>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</si>
  <si>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</si>
  <si>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</si>
  <si>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</si>
  <si>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</si>
  <si>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</si>
  <si>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</si>
  <si>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</si>
  <si>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</si>
  <si>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</si>
  <si>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</si>
  <si>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</si>
  <si>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</si>
  <si>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</si>
  <si>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</si>
  <si>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</si>
  <si>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</si>
  <si>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</si>
  <si>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</si>
  <si>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</si>
  <si>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</si>
  <si>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</si>
  <si>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</si>
  <si>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</si>
  <si>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</si>
  <si>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</si>
  <si>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</si>
  <si>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</si>
  <si>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</si>
  <si>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</si>
  <si>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</si>
  <si>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</si>
  <si>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</si>
  <si>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</si>
  <si>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</si>
  <si>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</si>
  <si>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</si>
  <si>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</si>
  <si>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</si>
  <si>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</si>
  <si>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</si>
  <si>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</si>
  <si>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</si>
  <si>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</si>
  <si>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</si>
  <si>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</si>
  <si>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</si>
  <si>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</si>
  <si>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</si>
  <si>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</si>
  <si>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</si>
  <si>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</si>
  <si>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</si>
  <si>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</si>
  <si>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</si>
  <si>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</si>
  <si>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</si>
  <si>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</si>
  <si>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</si>
  <si>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</si>
  <si>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</si>
  <si>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</si>
  <si>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</si>
  <si>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</si>
  <si>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</si>
  <si>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</si>
  <si>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</si>
  <si>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</si>
  <si>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</si>
  <si>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</si>
  <si>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</si>
  <si>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</si>
  <si>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</si>
  <si>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</si>
  <si>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</si>
  <si>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</si>
  <si>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</si>
  <si>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</si>
  <si>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</si>
  <si>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</si>
  <si>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</si>
  <si>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</si>
  <si>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</si>
  <si>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</si>
  <si>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</si>
  <si>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</si>
  <si>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</si>
  <si>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</si>
  <si>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</si>
  <si>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</si>
  <si>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</si>
  <si>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</si>
  <si>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</si>
  <si>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</si>
  <si>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</si>
  <si>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</si>
  <si>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</si>
  <si>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</si>
  <si>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</si>
  <si>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</si>
  <si>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</si>
  <si>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</si>
  <si>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</si>
  <si>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</si>
  <si>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</si>
  <si>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</si>
  <si>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</si>
  <si>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</si>
  <si>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</si>
  <si>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</si>
  <si>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</si>
  <si>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</si>
  <si>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</si>
  <si>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</si>
  <si>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</si>
  <si>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</si>
  <si>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</si>
  <si>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</si>
  <si>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</si>
  <si>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</si>
  <si>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</si>
  <si>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</si>
  <si>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</si>
  <si>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</si>
  <si>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</si>
  <si>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</si>
  <si>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</si>
  <si>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</si>
  <si>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</si>
  <si>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</si>
  <si>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</si>
  <si>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</si>
  <si>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</si>
  <si>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</si>
  <si>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</si>
  <si>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</si>
  <si>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</si>
  <si>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</si>
  <si>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</si>
  <si>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</si>
  <si>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</si>
  <si>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</si>
  <si>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</si>
  <si>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</si>
  <si>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</si>
  <si>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</si>
  <si>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</si>
  <si>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</si>
  <si>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</si>
  <si>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</si>
  <si>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</si>
  <si>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</si>
  <si>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</si>
  <si>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</si>
  <si>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</si>
  <si>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</si>
  <si>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</si>
  <si>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</si>
  <si>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</si>
  <si>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</si>
  <si>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</si>
  <si>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</si>
  <si>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</si>
  <si>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</si>
  <si>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</si>
  <si>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</si>
  <si>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</si>
  <si>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</si>
  <si>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</si>
  <si>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</si>
  <si>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</si>
  <si>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</si>
  <si>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</si>
  <si>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</si>
  <si>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</si>
  <si>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</si>
  <si>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</si>
  <si>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</si>
  <si>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</si>
  <si>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</si>
  <si>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</si>
  <si>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</si>
  <si>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</si>
  <si>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</si>
  <si>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</si>
  <si>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</si>
  <si>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</si>
  <si>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</si>
  <si>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</si>
  <si>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</si>
  <si>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</si>
  <si>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</si>
  <si>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</si>
  <si>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</si>
  <si>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</si>
  <si>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</si>
  <si>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</si>
  <si>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</si>
  <si>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</si>
  <si>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</si>
  <si>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</si>
  <si>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</si>
  <si>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</si>
  <si>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</si>
  <si>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</si>
  <si>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</si>
  <si>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</si>
  <si>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</si>
  <si>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</si>
  <si>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</si>
  <si>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</si>
  <si>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</si>
  <si>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</si>
  <si>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</si>
  <si>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</si>
  <si>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</si>
  <si>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</si>
  <si>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</si>
  <si>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</si>
  <si>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</si>
  <si>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</si>
  <si>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</si>
  <si>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</si>
  <si>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</si>
  <si>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</si>
  <si>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</si>
  <si>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</si>
  <si>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</si>
  <si>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</si>
  <si>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</si>
  <si>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</si>
  <si>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</si>
  <si>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</si>
  <si>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</si>
  <si>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</si>
  <si>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</si>
  <si>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</si>
  <si>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</si>
  <si>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</si>
  <si>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</si>
  <si>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</si>
  <si>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</si>
  <si>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</si>
  <si>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</si>
  <si>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</si>
  <si>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</si>
  <si>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</si>
  <si>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</si>
  <si>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</si>
  <si>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</si>
  <si>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</si>
  <si>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</si>
  <si>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</si>
  <si>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</si>
  <si>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</si>
  <si>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</si>
  <si>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</si>
  <si>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</si>
  <si>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</si>
  <si>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</si>
  <si>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</si>
  <si>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</si>
  <si>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</si>
  <si>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</si>
  <si>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</si>
  <si>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</si>
  <si>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</si>
  <si>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</si>
  <si>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</si>
  <si>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</si>
  <si>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</si>
  <si>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</si>
  <si>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</si>
  <si>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</si>
  <si>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</si>
  <si>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</si>
  <si>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</si>
  <si>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</si>
  <si>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</si>
  <si>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</si>
  <si>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</si>
  <si>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</si>
  <si>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</si>
  <si>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</si>
  <si>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</si>
  <si>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</si>
  <si>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</si>
  <si>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</si>
  <si>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</si>
  <si>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</si>
  <si>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</si>
  <si>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</si>
  <si>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</si>
  <si>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</si>
  <si>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</si>
  <si>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</si>
  <si>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</si>
  <si>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</si>
  <si>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</si>
  <si>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</si>
  <si>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</si>
  <si>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</si>
  <si>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</si>
  <si>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</si>
  <si>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</si>
  <si>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</si>
  <si>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</si>
  <si>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</si>
  <si>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</si>
  <si>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</si>
  <si>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</si>
  <si>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</si>
  <si>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</si>
  <si>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</si>
  <si>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</si>
  <si>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</si>
  <si>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</si>
  <si>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</si>
  <si>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</si>
  <si>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</si>
  <si>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</si>
  <si>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</si>
  <si>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</si>
  <si>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</si>
  <si>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</si>
  <si>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</si>
  <si>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</si>
  <si>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</si>
  <si>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</si>
  <si>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</si>
  <si>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</si>
  <si>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</si>
  <si>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</si>
  <si>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</si>
  <si>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</si>
  <si>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</si>
  <si>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</si>
  <si>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</si>
  <si>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</si>
  <si>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</si>
  <si>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</si>
  <si>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</si>
  <si>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</si>
  <si>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</si>
  <si>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</si>
  <si>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</si>
  <si>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</si>
  <si>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</si>
  <si>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</si>
  <si>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</si>
  <si>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</si>
  <si>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</si>
  <si>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</si>
  <si>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</si>
  <si>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</si>
  <si>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</si>
  <si>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</si>
  <si>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</si>
  <si>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</si>
  <si>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</si>
  <si>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</si>
  <si>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</si>
  <si>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</si>
  <si>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</si>
  <si>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</si>
  <si>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</si>
  <si>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</si>
  <si>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</si>
  <si>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</si>
  <si>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</si>
  <si>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</si>
  <si>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</si>
  <si>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</si>
  <si>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</si>
  <si>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</si>
  <si>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</si>
  <si>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</si>
  <si>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</si>
  <si>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</si>
  <si>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</si>
  <si>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</si>
  <si>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</si>
  <si>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</si>
  <si>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</si>
  <si>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</si>
  <si>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</si>
  <si>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</si>
  <si>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</si>
  <si>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</si>
  <si>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</si>
  <si>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</si>
  <si>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</si>
  <si>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</si>
  <si>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</si>
  <si>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</si>
  <si>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</si>
  <si>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</si>
  <si>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</si>
  <si>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</si>
  <si>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</si>
  <si>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</si>
  <si>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</si>
  <si>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</si>
  <si>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</si>
  <si>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</si>
  <si>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</si>
  <si>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</si>
  <si>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</si>
  <si>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</si>
  <si>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</si>
  <si>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</si>
  <si>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</si>
  <si>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</si>
  <si>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</si>
  <si>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</si>
  <si>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</si>
  <si>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</si>
  <si>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</si>
  <si>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</si>
  <si>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</si>
  <si>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</si>
  <si>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</si>
  <si>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</si>
  <si>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</si>
  <si>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</si>
  <si>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</si>
  <si>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</si>
  <si>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</si>
  <si>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</si>
  <si>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</si>
  <si>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</si>
  <si>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</si>
  <si>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</si>
  <si>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</si>
  <si>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</si>
  <si>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</si>
  <si>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</si>
  <si>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</si>
  <si>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</si>
  <si>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</si>
  <si>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</si>
  <si>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</si>
  <si>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</si>
  <si>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</si>
  <si>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</si>
  <si>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</si>
  <si>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</si>
  <si>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</si>
  <si>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</si>
  <si>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</si>
  <si>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</si>
  <si>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</si>
  <si>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</si>
  <si>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</si>
  <si>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</si>
  <si>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</si>
  <si>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</si>
  <si>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</si>
  <si>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</si>
  <si>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</si>
  <si>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</si>
  <si>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</si>
  <si>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</si>
  <si>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</si>
  <si>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</si>
  <si>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</si>
  <si>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</si>
  <si>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</si>
  <si>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</si>
  <si>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</si>
  <si>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</si>
  <si>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</si>
  <si>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</si>
  <si>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</si>
  <si>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</si>
  <si>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</si>
  <si>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</si>
  <si>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</si>
  <si>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</si>
  <si>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</si>
  <si>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</si>
  <si>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</si>
  <si>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</si>
  <si>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</si>
  <si>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</si>
  <si>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</si>
  <si>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</si>
  <si>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</si>
  <si>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</si>
  <si>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</si>
  <si>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</si>
  <si>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</si>
  <si>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</si>
  <si>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</si>
  <si>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</si>
  <si>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</si>
  <si>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</si>
  <si>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</si>
  <si>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</si>
  <si>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</si>
  <si>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</si>
  <si>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</si>
  <si>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</si>
  <si>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</si>
  <si>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</si>
  <si>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</si>
  <si>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</si>
  <si>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</si>
  <si>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</si>
  <si>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</si>
  <si>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</si>
  <si>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</si>
  <si>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</si>
  <si>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</si>
  <si>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</si>
  <si>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</si>
  <si>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</si>
  <si>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</si>
  <si>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</si>
  <si>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</si>
  <si>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</si>
  <si>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</si>
  <si>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</si>
  <si>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</si>
  <si>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</si>
  <si>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</si>
  <si>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</si>
  <si>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</si>
  <si>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</si>
  <si>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</si>
  <si>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</si>
  <si>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</si>
  <si>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</si>
  <si>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</si>
  <si>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</si>
  <si>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</si>
  <si>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</si>
  <si>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</si>
  <si>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</si>
  <si>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</si>
  <si>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</si>
  <si>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</si>
  <si>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</si>
  <si>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</si>
  <si>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</si>
  <si>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</si>
  <si>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</si>
  <si>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</si>
  <si>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</si>
  <si>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</si>
  <si>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</si>
  <si>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</si>
  <si>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</si>
  <si>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</si>
  <si>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</si>
  <si>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</si>
  <si>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</si>
  <si>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</si>
  <si>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</si>
  <si>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</si>
  <si>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</si>
  <si>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</si>
  <si>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</si>
  <si>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</si>
  <si>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</si>
  <si>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</si>
  <si>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</si>
  <si>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</si>
  <si>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</si>
  <si>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</si>
  <si>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</si>
  <si>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</si>
  <si>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</si>
  <si>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</si>
  <si>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</si>
  <si>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</si>
  <si>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</si>
  <si>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</si>
  <si>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</si>
  <si>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</si>
  <si>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</si>
  <si>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</si>
  <si>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</si>
  <si>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</si>
  <si>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</si>
  <si>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</si>
  <si>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</si>
  <si>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</si>
  <si>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</si>
  <si>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</si>
  <si>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</si>
  <si>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</si>
  <si>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</si>
  <si>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</si>
  <si>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</si>
  <si>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</si>
  <si>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</si>
  <si>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</si>
  <si>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</si>
  <si>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</si>
  <si>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</si>
  <si>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</si>
  <si>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</si>
  <si>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</si>
  <si>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</si>
  <si>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</si>
  <si>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</si>
  <si>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</si>
  <si>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</si>
  <si>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</si>
  <si>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</si>
  <si>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</si>
  <si>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</si>
  <si>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</si>
  <si>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</si>
  <si>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</si>
  <si>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</si>
  <si>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</si>
  <si>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</si>
  <si>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</si>
  <si>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</si>
  <si>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</si>
  <si>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</si>
  <si>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</si>
  <si>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</si>
  <si>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</si>
  <si>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</si>
  <si>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</si>
  <si>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</si>
  <si>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</si>
  <si>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</si>
  <si>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</si>
  <si>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</si>
  <si>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</si>
  <si>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</si>
  <si>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</si>
  <si>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</si>
  <si>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</si>
  <si>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</si>
  <si>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</si>
  <si>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</si>
  <si>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</si>
  <si>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</si>
  <si>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</si>
  <si>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</si>
  <si>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</si>
  <si>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</si>
  <si>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</si>
  <si>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</si>
  <si>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</si>
  <si>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</si>
  <si>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</si>
  <si>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</si>
  <si>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</si>
  <si>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</si>
  <si>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</si>
  <si>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</si>
  <si>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</si>
  <si>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</si>
  <si>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</si>
  <si>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</si>
  <si>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</si>
  <si>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</si>
  <si>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</si>
  <si>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</si>
  <si>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</si>
  <si>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</si>
  <si>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</si>
  <si>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</si>
  <si>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</si>
  <si>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</si>
  <si>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</si>
  <si>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</si>
  <si>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</si>
  <si>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</si>
  <si>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</si>
  <si>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</si>
  <si>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</si>
  <si>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</si>
  <si>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</si>
  <si>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</si>
  <si>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</si>
  <si>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</si>
  <si>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</si>
  <si>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</si>
  <si>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</si>
  <si>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</si>
  <si>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</si>
  <si>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</si>
  <si>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</si>
  <si>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</si>
  <si>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</si>
  <si>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</si>
  <si>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</si>
  <si>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</si>
  <si>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</si>
  <si>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</si>
  <si>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</si>
  <si>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</si>
  <si>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</si>
  <si>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</si>
  <si>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</si>
  <si>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</si>
  <si>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</si>
  <si>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</si>
  <si>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</si>
  <si>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</si>
  <si>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</si>
  <si>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</si>
  <si>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</si>
  <si>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</si>
  <si>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</si>
  <si>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</si>
  <si>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</si>
  <si>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</si>
  <si>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</si>
  <si>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</si>
  <si>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</si>
  <si>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</si>
  <si>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</si>
  <si>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</si>
  <si>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</si>
  <si>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</si>
  <si>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</si>
  <si>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</si>
  <si>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</si>
  <si>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</si>
  <si>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</si>
  <si>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</si>
  <si>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</si>
  <si>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</si>
  <si>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</si>
  <si>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</si>
  <si>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</si>
  <si>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</si>
  <si>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</si>
  <si>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</si>
  <si>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</si>
  <si>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</si>
  <si>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</si>
  <si>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</si>
  <si>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</si>
  <si>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</si>
  <si>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</si>
  <si>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</si>
  <si>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</si>
  <si>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</si>
  <si>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</si>
  <si>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</si>
  <si>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</si>
  <si>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</si>
  <si>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</si>
  <si>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</si>
  <si>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</si>
  <si>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</si>
  <si>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</si>
  <si>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</si>
  <si>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</si>
  <si>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</si>
  <si>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</si>
  <si>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</si>
  <si>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</si>
  <si>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</si>
  <si>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</si>
  <si>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</si>
  <si>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</si>
  <si>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</si>
  <si>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</si>
  <si>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</si>
  <si>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</si>
  <si>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</si>
  <si>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</si>
  <si>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</si>
  <si>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</si>
  <si>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</si>
  <si>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</si>
  <si>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</si>
  <si>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</si>
  <si>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</si>
  <si>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</si>
  <si>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</si>
  <si>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</si>
  <si>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</si>
  <si>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</si>
  <si>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</si>
  <si>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</si>
  <si>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</si>
  <si>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</si>
  <si>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</si>
  <si>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</si>
  <si>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</si>
  <si>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</si>
  <si>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</si>
  <si>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</si>
  <si>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</si>
  <si>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</si>
  <si>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</si>
  <si>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</si>
  <si>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</si>
  <si>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</si>
  <si>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</si>
  <si>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</si>
  <si>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</si>
  <si>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</si>
  <si>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</si>
  <si>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</si>
  <si>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</si>
  <si>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</si>
  <si>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</si>
  <si>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</si>
  <si>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</si>
  <si>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</si>
  <si>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</si>
  <si>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</si>
  <si>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</si>
  <si>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</si>
  <si>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</si>
  <si>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</si>
  <si>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</si>
  <si>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</si>
  <si>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</si>
  <si>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</si>
  <si>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</si>
  <si>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</si>
  <si>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</si>
  <si>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</si>
  <si>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</si>
  <si>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</si>
  <si>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</si>
  <si>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</si>
  <si>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</si>
  <si>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</si>
  <si>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</si>
  <si>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</si>
  <si>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</si>
  <si>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</si>
  <si>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</si>
  <si>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</si>
  <si>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</si>
  <si>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</si>
  <si>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</si>
  <si>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</si>
  <si>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</si>
  <si>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</si>
  <si>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</si>
  <si>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</si>
  <si>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</si>
  <si>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</si>
  <si>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</si>
  <si>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</si>
  <si>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</si>
  <si>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</si>
  <si>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</si>
  <si>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</si>
  <si>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</si>
  <si>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</si>
  <si>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</si>
  <si>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</si>
  <si>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</si>
  <si>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</si>
  <si>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</si>
  <si>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</si>
  <si>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</si>
  <si>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</si>
  <si>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</si>
  <si>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</si>
  <si>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</si>
  <si>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</si>
  <si>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</si>
  <si>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</si>
  <si>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</si>
  <si>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</si>
  <si>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</si>
  <si>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</si>
  <si>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</si>
  <si>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</si>
  <si>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</si>
  <si>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</si>
  <si>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</si>
  <si>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</si>
  <si>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</si>
  <si>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</si>
  <si>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</si>
  <si>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</si>
  <si>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</si>
  <si>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</si>
  <si>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</si>
  <si>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</si>
  <si>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</si>
  <si>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</si>
  <si>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</si>
  <si>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</si>
  <si>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</si>
  <si>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</si>
  <si>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</si>
  <si>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</si>
  <si>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</si>
  <si>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</si>
  <si>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</si>
  <si>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</si>
  <si>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</si>
  <si>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</si>
  <si>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</si>
  <si>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</si>
  <si>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</si>
  <si>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</si>
  <si>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</si>
  <si>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</si>
  <si>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</si>
  <si>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</si>
  <si>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</si>
  <si>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</si>
  <si>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</si>
  <si>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</si>
  <si>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</si>
  <si>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</si>
  <si>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</si>
  <si>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</si>
  <si>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</si>
  <si>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</si>
  <si>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</si>
  <si>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</si>
  <si>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</si>
  <si>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</si>
  <si>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</si>
  <si>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</si>
  <si>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</si>
  <si>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</si>
  <si>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</si>
  <si>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</si>
  <si>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</si>
  <si>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</si>
  <si>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</si>
  <si>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</si>
  <si>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</si>
  <si>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</si>
  <si>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</si>
  <si>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</si>
  <si>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</si>
  <si>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</si>
  <si>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</si>
  <si>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</si>
  <si>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</si>
  <si>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</si>
  <si>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</si>
  <si>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</si>
  <si>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</si>
  <si>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</si>
  <si>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</si>
  <si>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</si>
  <si>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</si>
  <si>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</si>
  <si>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</si>
  <si>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</si>
  <si>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</si>
  <si>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</si>
  <si>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</si>
  <si>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</si>
  <si>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</si>
  <si>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</si>
  <si>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</si>
  <si>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</si>
  <si>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</si>
  <si>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</si>
  <si>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</si>
  <si>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</si>
  <si>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</si>
  <si>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</si>
  <si>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</si>
  <si>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</si>
  <si>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</si>
  <si>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</si>
  <si>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</si>
  <si>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</si>
  <si>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</si>
  <si>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</si>
  <si>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</si>
  <si>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</si>
  <si>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</si>
  <si>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</si>
  <si>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</si>
  <si>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</si>
  <si>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</si>
  <si>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</si>
  <si>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</si>
  <si>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</si>
  <si>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</si>
  <si>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</si>
  <si>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</si>
  <si>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</si>
  <si>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</si>
  <si>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</si>
  <si>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</si>
  <si>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</si>
  <si>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</si>
  <si>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</si>
  <si>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</si>
  <si>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</si>
  <si>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</si>
  <si>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</si>
  <si>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</si>
  <si>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</si>
  <si>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</si>
  <si>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</si>
  <si>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</si>
  <si>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</si>
  <si>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</si>
  <si>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</si>
  <si>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</si>
  <si>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</si>
  <si>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</si>
  <si>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</si>
  <si>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</si>
  <si>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</si>
  <si>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</si>
  <si>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</si>
  <si>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</si>
  <si>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</si>
  <si>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</si>
  <si>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</si>
  <si>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</si>
  <si>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</si>
  <si>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</si>
  <si>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</si>
  <si>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</si>
  <si>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</si>
  <si>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</si>
  <si>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</si>
  <si>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</si>
  <si>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</si>
  <si>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</si>
  <si>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</si>
  <si>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</si>
  <si>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</si>
  <si>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</si>
  <si>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</si>
  <si>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</si>
  <si>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</si>
  <si>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</si>
  <si>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</si>
  <si>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</si>
  <si>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</si>
  <si>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</si>
  <si>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</si>
  <si>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</si>
  <si>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</si>
  <si>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</si>
  <si>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</si>
  <si>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</si>
  <si>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</si>
  <si>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</si>
  <si>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</si>
  <si>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</si>
  <si>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</si>
  <si>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</si>
  <si>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</si>
  <si>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</si>
  <si>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</si>
  <si>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</si>
  <si>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</si>
  <si>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</si>
  <si>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</si>
  <si>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</si>
  <si>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</si>
  <si>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</si>
  <si>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</si>
  <si>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</si>
  <si>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</si>
  <si>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</si>
  <si>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</si>
  <si>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</si>
  <si>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</si>
  <si>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</si>
  <si>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</si>
  <si>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</si>
  <si>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</si>
  <si>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</si>
  <si>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</si>
  <si>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</si>
  <si>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</si>
  <si>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</si>
  <si>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</si>
  <si>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</si>
  <si>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</si>
  <si>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</si>
  <si>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</si>
  <si>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</si>
  <si>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</si>
  <si>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</si>
  <si>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</si>
  <si>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</si>
  <si>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</si>
  <si>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</si>
  <si>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</si>
  <si>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</si>
  <si>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</si>
  <si>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</si>
  <si>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</si>
  <si>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</si>
  <si>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</si>
  <si>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</si>
  <si>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</si>
  <si>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</si>
  <si>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</si>
  <si>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</si>
  <si>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</si>
  <si>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</si>
  <si>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</si>
  <si>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</si>
  <si>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</si>
  <si>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</si>
  <si>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</si>
  <si>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</si>
  <si>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</si>
  <si>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</si>
  <si>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</si>
  <si>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</si>
  <si>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</si>
  <si>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</si>
  <si>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</si>
  <si>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</si>
  <si>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</si>
  <si>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</si>
  <si>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</si>
  <si>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</si>
  <si>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</si>
  <si>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</si>
  <si>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</si>
  <si>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</si>
  <si>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</si>
  <si>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</si>
  <si>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</si>
  <si>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</si>
  <si>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</si>
  <si>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</si>
  <si>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</si>
  <si>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</si>
  <si>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</si>
  <si>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</si>
  <si>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</si>
  <si>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</si>
  <si>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</si>
  <si>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</si>
  <si>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</si>
  <si>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</si>
  <si>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</si>
  <si>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</si>
  <si>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</si>
  <si>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</si>
  <si>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</si>
  <si>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</si>
  <si>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</si>
  <si>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</si>
  <si>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</si>
  <si>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</si>
  <si>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</si>
  <si>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</si>
  <si>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</si>
  <si>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</si>
  <si>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</si>
  <si>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</si>
  <si>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</si>
  <si>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</si>
  <si>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</si>
  <si>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</si>
  <si>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</si>
  <si>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</si>
  <si>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</si>
  <si>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</si>
  <si>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</si>
  <si>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</si>
  <si>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</si>
  <si>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</si>
  <si>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</si>
  <si>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</si>
  <si>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</si>
  <si>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</si>
  <si>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</si>
  <si>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</si>
  <si>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</si>
  <si>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</si>
  <si>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</si>
  <si>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</si>
  <si>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</si>
  <si>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</si>
  <si>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</si>
  <si>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</si>
  <si>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</si>
  <si>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</si>
  <si>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</si>
  <si>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</si>
  <si>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</si>
  <si>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</si>
  <si>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</si>
  <si>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</si>
  <si>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</si>
  <si>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</si>
  <si>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</si>
  <si>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</si>
  <si>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</si>
  <si>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</si>
  <si>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</si>
  <si>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</si>
  <si>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</si>
  <si>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</si>
  <si>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</si>
  <si>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</si>
  <si>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</si>
  <si>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</si>
  <si>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</si>
  <si>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</si>
  <si>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</si>
  <si>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</si>
  <si>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</si>
  <si>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</si>
  <si>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</si>
  <si>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</si>
  <si>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</si>
  <si>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</si>
  <si>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</si>
  <si>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</si>
  <si>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</si>
  <si>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</si>
  <si>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</si>
  <si>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</si>
  <si>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</si>
  <si>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</si>
  <si>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</si>
  <si>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</si>
  <si>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</si>
  <si>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</si>
  <si>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</si>
  <si>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</si>
  <si>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</si>
  <si>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</si>
  <si>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</si>
  <si>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</si>
  <si>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</si>
  <si>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</si>
  <si>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</si>
  <si>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</si>
  <si>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</si>
  <si>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</si>
  <si>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</si>
  <si>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</si>
  <si>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</si>
  <si>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</si>
  <si>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</si>
  <si>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</si>
  <si>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</si>
  <si>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</si>
  <si>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</si>
  <si>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</si>
  <si>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</si>
  <si>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</si>
  <si>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</si>
  <si>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</si>
  <si>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</si>
  <si>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</si>
  <si>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</si>
  <si>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</si>
  <si>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</si>
  <si>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</si>
  <si>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</si>
  <si>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</si>
  <si>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</si>
  <si>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</si>
  <si>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</si>
  <si>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</si>
  <si>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</si>
  <si>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</si>
  <si>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</si>
  <si>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</si>
  <si>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</si>
  <si>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</si>
  <si>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</si>
  <si>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</si>
  <si>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</si>
  <si>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</si>
  <si>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</si>
  <si>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</si>
  <si>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</si>
  <si>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</si>
  <si>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</si>
  <si>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</si>
  <si>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</si>
  <si>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</si>
  <si>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</si>
  <si>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</si>
  <si>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</si>
  <si>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</si>
  <si>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</si>
  <si>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</si>
  <si>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</si>
  <si>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</si>
  <si>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</si>
  <si>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</si>
  <si>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</si>
  <si>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</si>
  <si>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</si>
  <si>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</si>
  <si>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</si>
  <si>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</si>
  <si>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</si>
  <si>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</si>
  <si>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</si>
  <si>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</si>
  <si>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</si>
  <si>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</si>
  <si>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</si>
  <si>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</si>
  <si>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</si>
  <si>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</si>
  <si>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</si>
  <si>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</si>
  <si>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</si>
  <si>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</si>
  <si>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</si>
  <si>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</si>
  <si>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</si>
  <si>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</si>
  <si>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</si>
  <si>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</si>
  <si>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</si>
  <si>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</si>
  <si>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</si>
  <si>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</si>
  <si>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</si>
  <si>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</si>
  <si>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</si>
  <si>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</si>
  <si>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</si>
  <si>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</si>
  <si>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</si>
  <si>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</si>
  <si>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</si>
  <si>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</si>
  <si>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</si>
  <si>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</si>
  <si>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</si>
  <si>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</si>
  <si>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</si>
  <si>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</si>
  <si>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</si>
  <si>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</si>
  <si>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</si>
  <si>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</si>
  <si>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</si>
  <si>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</si>
  <si>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</si>
  <si>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</si>
  <si>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</si>
  <si>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</si>
  <si>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</si>
  <si>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</si>
  <si>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</si>
  <si>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</si>
  <si>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</si>
  <si>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</si>
  <si>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</si>
  <si>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</si>
  <si>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</si>
  <si>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</si>
  <si>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</si>
  <si>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</si>
  <si>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</si>
  <si>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</si>
  <si>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</si>
  <si>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</si>
  <si>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</si>
  <si>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</si>
  <si>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</si>
  <si>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</si>
  <si>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</si>
  <si>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</si>
  <si>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</si>
  <si>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</si>
  <si>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</si>
  <si>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</si>
  <si>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</si>
  <si>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</si>
  <si>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</si>
  <si>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</si>
  <si>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</si>
  <si>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</si>
  <si>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</si>
  <si>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</si>
  <si>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</si>
  <si>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</si>
  <si>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</si>
  <si>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</si>
  <si>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</si>
  <si>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</si>
  <si>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</si>
  <si>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</si>
  <si>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</si>
  <si>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</si>
  <si>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</si>
  <si>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</si>
  <si>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</si>
  <si>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</si>
  <si>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</si>
  <si>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</si>
  <si>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</si>
  <si>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</si>
  <si>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</si>
  <si>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</si>
  <si>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</si>
  <si>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</si>
  <si>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</si>
  <si>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</si>
  <si>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</si>
  <si>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</si>
  <si>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</si>
  <si>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</si>
  <si>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</si>
  <si>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</si>
  <si>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</si>
  <si>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</si>
  <si>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</si>
  <si>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</si>
  <si>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</si>
  <si>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</si>
  <si>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</si>
  <si>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</si>
  <si>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</si>
  <si>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</si>
  <si>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</si>
  <si>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</si>
  <si>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</si>
  <si>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</si>
  <si>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</si>
  <si>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</si>
  <si>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</si>
  <si>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</si>
  <si>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</si>
  <si>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</si>
  <si>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</si>
  <si>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</si>
  <si>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</si>
  <si>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</si>
  <si>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</si>
  <si>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</si>
  <si>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</si>
  <si>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</si>
  <si>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</si>
  <si>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</si>
  <si>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</si>
  <si>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</si>
  <si>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</si>
  <si>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</si>
  <si>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</si>
  <si>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</si>
  <si>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</si>
  <si>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</si>
  <si>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</si>
  <si>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</si>
  <si>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</si>
  <si>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</si>
  <si>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</si>
  <si>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</si>
  <si>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</si>
  <si>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</si>
  <si>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</si>
  <si>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</si>
  <si>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</si>
  <si>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</si>
  <si>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</si>
  <si>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</si>
  <si>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</si>
  <si>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</si>
  <si>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</si>
  <si>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</si>
  <si>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</si>
  <si>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</si>
  <si>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</si>
  <si>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</si>
  <si>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</si>
  <si>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</si>
  <si>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</si>
  <si>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</si>
  <si>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</si>
  <si>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</si>
  <si>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</si>
  <si>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</si>
  <si>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</si>
  <si>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</si>
  <si>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</si>
  <si>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</si>
  <si>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</si>
  <si>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</si>
  <si>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</si>
  <si>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</si>
  <si>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</si>
  <si>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</si>
  <si>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</si>
  <si>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</si>
  <si>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</si>
  <si>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</si>
  <si>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</si>
  <si>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</si>
  <si>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</si>
  <si>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</si>
  <si>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</si>
  <si>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</si>
  <si>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</si>
  <si>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</si>
  <si>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</si>
  <si>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</si>
  <si>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</si>
  <si>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</si>
  <si>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</si>
  <si>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</si>
  <si>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</si>
  <si>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</si>
  <si>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</si>
  <si>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</si>
  <si>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</si>
  <si>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</si>
  <si>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</si>
  <si>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</si>
  <si>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</si>
  <si>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</si>
  <si>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</si>
  <si>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</si>
  <si>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</si>
  <si>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</si>
  <si>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</si>
  <si>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</si>
  <si>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</si>
  <si>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</si>
  <si>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</si>
  <si>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</si>
  <si>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</si>
  <si>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</si>
  <si>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</si>
  <si>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</si>
  <si>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</si>
  <si>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</si>
  <si>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</si>
  <si>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</si>
  <si>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</si>
  <si>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</si>
  <si>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</si>
  <si>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</si>
  <si>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</si>
  <si>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</si>
  <si>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</si>
  <si>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</si>
  <si>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</si>
  <si>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</si>
  <si>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</si>
  <si>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</si>
  <si>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</si>
  <si>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</si>
  <si>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</si>
  <si>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</si>
  <si>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</si>
  <si>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</si>
  <si>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</si>
  <si>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</si>
  <si>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</si>
  <si>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</si>
  <si>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</si>
  <si>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</si>
  <si>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</si>
  <si>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</si>
  <si>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</si>
  <si>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</si>
  <si>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</si>
  <si>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</si>
  <si>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</si>
  <si>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</si>
  <si>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</si>
  <si>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</si>
  <si>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</si>
  <si>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</si>
  <si>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</si>
  <si>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</si>
  <si>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</si>
  <si>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</si>
  <si>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</si>
  <si>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</si>
  <si>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</si>
  <si>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</si>
  <si>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</si>
  <si>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</si>
  <si>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</si>
  <si>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</si>
  <si>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</si>
  <si>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</si>
  <si>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</si>
  <si>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</si>
  <si>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</si>
  <si>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</si>
  <si>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</si>
  <si>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</si>
  <si>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</si>
  <si>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</si>
  <si>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</si>
  <si>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</si>
  <si>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</si>
  <si>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</si>
  <si>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</si>
  <si>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</si>
  <si>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</si>
  <si>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</si>
  <si>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</si>
  <si>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</si>
  <si>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</si>
  <si>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</si>
  <si>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</si>
  <si>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</si>
  <si>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</si>
  <si>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</si>
  <si>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</si>
  <si>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</si>
  <si>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</si>
  <si>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</si>
  <si>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</si>
  <si>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</si>
  <si>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</si>
  <si>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</si>
  <si>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</si>
  <si>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</si>
  <si>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</si>
  <si>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</si>
  <si>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</si>
  <si>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</si>
  <si>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</si>
  <si>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</si>
  <si>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</si>
  <si>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</si>
  <si>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</si>
  <si>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</si>
  <si>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</si>
  <si>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</si>
  <si>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</si>
  <si>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</si>
  <si>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</si>
  <si>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</si>
  <si>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</si>
  <si>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</si>
  <si>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</si>
  <si>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</si>
  <si>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</si>
  <si>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</si>
  <si>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</si>
  <si>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</si>
  <si>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</si>
  <si>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</si>
  <si>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</si>
  <si>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</si>
  <si>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</si>
  <si>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</si>
  <si>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</si>
  <si>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</si>
  <si>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</si>
  <si>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</si>
  <si>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</si>
  <si>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</si>
  <si>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</si>
  <si>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</si>
  <si>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</si>
  <si>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</si>
  <si>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</si>
  <si>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</si>
  <si>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</si>
  <si>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</si>
  <si>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</si>
  <si>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</si>
  <si>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</si>
  <si>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</si>
  <si>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</si>
  <si>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</si>
  <si>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</si>
  <si>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</si>
  <si>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</si>
  <si>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</si>
  <si>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</si>
  <si>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</si>
  <si>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</si>
  <si>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</si>
  <si>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</si>
  <si>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</si>
  <si>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</si>
  <si>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</si>
  <si>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</si>
  <si>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</si>
  <si>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</si>
  <si>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</si>
  <si>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</si>
  <si>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</si>
  <si>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</si>
  <si>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</si>
  <si>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</si>
  <si>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</si>
  <si>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</si>
  <si>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</si>
  <si>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</si>
  <si>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</si>
  <si>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</si>
  <si>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</si>
  <si>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</si>
  <si>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</si>
  <si>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</si>
  <si>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</si>
  <si>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</si>
  <si>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</si>
  <si>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</si>
  <si>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</si>
  <si>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</si>
  <si>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</si>
  <si>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</si>
  <si>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</si>
  <si>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</si>
  <si>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</si>
  <si>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</si>
  <si>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</si>
  <si>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</si>
  <si>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</si>
  <si>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</si>
  <si>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</si>
  <si>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</si>
  <si>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</si>
  <si>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</si>
  <si>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</si>
  <si>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</si>
  <si>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</si>
  <si>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</si>
  <si>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</si>
  <si>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</si>
  <si>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</si>
  <si>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</si>
  <si>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</si>
  <si>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</si>
  <si>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</si>
  <si>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</si>
  <si>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</si>
  <si>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</si>
  <si>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</si>
  <si>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</si>
  <si>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</si>
  <si>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</si>
  <si>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</si>
  <si>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</si>
  <si>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</si>
  <si>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</si>
  <si>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</si>
  <si>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</si>
  <si>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</si>
  <si>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</si>
  <si>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</si>
  <si>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</si>
  <si>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</si>
  <si>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</si>
  <si>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</si>
  <si>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</si>
  <si>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</si>
  <si>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</si>
  <si>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</si>
  <si>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</si>
  <si>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</si>
  <si>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</si>
  <si>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</si>
  <si>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</si>
  <si>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</si>
  <si>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</si>
  <si>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</si>
  <si>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</si>
  <si>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</si>
  <si>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</si>
  <si>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</si>
  <si>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</si>
  <si>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</si>
  <si>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</si>
  <si>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</si>
  <si>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</si>
  <si>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</si>
  <si>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</si>
  <si>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</si>
  <si>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</si>
  <si>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</si>
  <si>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</si>
  <si>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</si>
  <si>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</si>
  <si>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</si>
  <si>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</si>
  <si>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</si>
  <si>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</si>
  <si>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</si>
  <si>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</si>
  <si>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</si>
  <si>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</si>
  <si>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</si>
  <si>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</si>
  <si>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</si>
  <si>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</si>
  <si>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</si>
  <si>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</si>
  <si>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</si>
  <si>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</si>
  <si>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</si>
  <si>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</si>
  <si>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</si>
  <si>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</si>
  <si>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</si>
  <si>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</si>
  <si>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</si>
  <si>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</si>
  <si>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</si>
  <si>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</si>
  <si>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</si>
  <si>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</si>
  <si>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</si>
  <si>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</si>
  <si>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</si>
  <si>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</si>
  <si>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</si>
  <si>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</si>
  <si>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</si>
  <si>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</si>
  <si>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</si>
  <si>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</si>
  <si>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</si>
  <si>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</si>
  <si>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</si>
  <si>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</si>
  <si>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</si>
  <si>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</si>
  <si>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</si>
  <si>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</si>
  <si>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</si>
  <si>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</si>
  <si>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</si>
  <si>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</si>
  <si>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</si>
  <si>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</si>
  <si>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</si>
  <si>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</si>
  <si>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</si>
  <si>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</si>
  <si>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</si>
  <si>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</si>
  <si>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</si>
  <si>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</si>
  <si>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</si>
  <si>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</si>
  <si>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</si>
  <si>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</si>
  <si>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</si>
  <si>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</si>
  <si>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</si>
  <si>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</si>
  <si>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</si>
  <si>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</si>
  <si>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</si>
  <si>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</si>
  <si>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</si>
  <si>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</si>
  <si>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</si>
  <si>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</si>
  <si>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</si>
  <si>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</si>
  <si>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</si>
  <si>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</si>
  <si>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</si>
  <si>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</si>
  <si>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</si>
  <si>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</si>
  <si>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</si>
  <si>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</si>
  <si>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</si>
  <si>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</si>
  <si>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</si>
  <si>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</si>
  <si>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</si>
  <si>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</si>
  <si>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</si>
  <si>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</si>
  <si>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</si>
  <si>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</si>
  <si>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</si>
  <si>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</si>
  <si>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</si>
  <si>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</si>
  <si>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</si>
  <si>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</si>
  <si>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</si>
  <si>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</si>
  <si>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</si>
  <si>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</si>
  <si>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</si>
  <si>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</si>
  <si>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</si>
  <si>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</si>
  <si>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</si>
  <si>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</si>
  <si>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</si>
  <si>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</si>
  <si>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</si>
  <si>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</si>
  <si>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</si>
  <si>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</si>
  <si>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</si>
  <si>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</si>
  <si>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</si>
  <si>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</si>
  <si>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</si>
  <si>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</si>
  <si>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</si>
  <si>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</si>
  <si>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</si>
  <si>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</si>
  <si>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</si>
  <si>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</si>
  <si>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</si>
  <si>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</si>
  <si>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</si>
  <si>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</si>
  <si>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</si>
  <si>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</si>
  <si>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</si>
  <si>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</si>
  <si>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</si>
  <si>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</si>
  <si>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</si>
  <si>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</si>
  <si>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</si>
  <si>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</si>
  <si>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</si>
  <si>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</si>
  <si>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</si>
  <si>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</si>
  <si>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</si>
  <si>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</si>
  <si>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</si>
  <si>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</si>
  <si>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</si>
  <si>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</si>
  <si>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</si>
  <si>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</si>
  <si>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</si>
  <si>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</si>
  <si>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</si>
  <si>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</si>
  <si>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</si>
  <si>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</si>
  <si>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</si>
  <si>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</si>
  <si>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</si>
  <si>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</si>
  <si>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</si>
  <si>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</si>
  <si>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</si>
  <si>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</si>
  <si>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</si>
  <si>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</si>
  <si>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</si>
  <si>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</si>
  <si>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</si>
  <si>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</si>
  <si>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</si>
  <si>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</si>
  <si>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</si>
  <si>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</si>
  <si>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</si>
  <si>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</si>
  <si>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</si>
  <si>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</si>
  <si>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</si>
  <si>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</si>
  <si>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</si>
  <si>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</si>
  <si>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</si>
  <si>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</si>
  <si>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</si>
  <si>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</si>
  <si>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</si>
  <si>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</si>
  <si>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</si>
  <si>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</si>
  <si>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</si>
  <si>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</si>
  <si>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</si>
  <si>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</si>
  <si>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</si>
  <si>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</si>
  <si>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</si>
  <si>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</si>
  <si>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</si>
  <si>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</si>
  <si>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</si>
  <si>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</si>
  <si>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</si>
  <si>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</si>
  <si>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</si>
  <si>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</si>
  <si>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</si>
  <si>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</si>
  <si>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</si>
  <si>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</si>
  <si>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</si>
  <si>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</si>
  <si>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</si>
  <si>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</si>
  <si>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</si>
  <si>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</si>
  <si>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</si>
  <si>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</si>
  <si>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</si>
  <si>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</si>
  <si>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</si>
  <si>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</si>
  <si>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</si>
  <si>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</si>
  <si>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</si>
  <si>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</si>
  <si>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</si>
  <si>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</si>
  <si>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</si>
  <si>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</si>
  <si>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</si>
  <si>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</si>
  <si>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</si>
  <si>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</si>
  <si>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</si>
  <si>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</si>
  <si>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</si>
  <si>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</si>
  <si>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</si>
  <si>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</si>
  <si>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</si>
  <si>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</si>
  <si>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</si>
  <si>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</si>
  <si>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</si>
  <si>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</si>
  <si>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</si>
  <si>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</si>
  <si>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</si>
  <si>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</si>
  <si>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</si>
  <si>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</si>
  <si>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</si>
  <si>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</si>
  <si>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</si>
  <si>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</si>
  <si>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</si>
  <si>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</si>
  <si>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</si>
  <si>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</si>
  <si>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</si>
  <si>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</si>
  <si>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</si>
  <si>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</si>
  <si>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</si>
  <si>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</si>
  <si>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</si>
  <si>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</si>
  <si>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</si>
  <si>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</si>
  <si>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</si>
  <si>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</si>
  <si>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</si>
  <si>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</si>
  <si>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</si>
  <si>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</si>
  <si>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</si>
  <si>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</si>
  <si>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</si>
  <si>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</si>
  <si>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</si>
  <si>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</si>
  <si>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</si>
  <si>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</si>
  <si>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</si>
  <si>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</si>
  <si>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</si>
  <si>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</si>
  <si>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</si>
  <si>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</si>
  <si>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</si>
  <si>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</si>
  <si>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</si>
  <si>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</si>
  <si>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</si>
  <si>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</si>
  <si>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</si>
  <si>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</si>
  <si>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</si>
  <si>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</si>
  <si>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</si>
  <si>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</si>
  <si>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</si>
  <si>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</si>
  <si>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</si>
  <si>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</si>
  <si>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</si>
  <si>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</si>
  <si>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</si>
  <si>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</si>
  <si>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</si>
  <si>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</si>
  <si>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</si>
  <si>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</si>
  <si>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</si>
  <si>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</si>
  <si>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</si>
  <si>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</si>
  <si>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</si>
  <si>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</si>
  <si>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</si>
  <si>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</si>
  <si>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</si>
  <si>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</si>
  <si>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</si>
  <si>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</si>
  <si>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</si>
  <si>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</si>
  <si>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</si>
  <si>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</si>
  <si>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</si>
  <si>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</si>
  <si>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</si>
  <si>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</si>
  <si>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</si>
  <si>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</si>
  <si>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</si>
  <si>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</si>
  <si>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</si>
  <si>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</si>
  <si>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</si>
  <si>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</si>
  <si>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</si>
  <si>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</si>
  <si>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</si>
  <si>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</si>
  <si>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</si>
  <si>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</si>
  <si>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</si>
  <si>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</si>
  <si>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</si>
  <si>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</si>
  <si>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</si>
  <si>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</si>
  <si>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</si>
  <si>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</si>
  <si>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</si>
  <si>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</si>
  <si>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</si>
  <si>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</si>
  <si>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</si>
  <si>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</si>
  <si>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</si>
  <si>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</si>
  <si>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</si>
  <si>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</si>
  <si>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</si>
  <si>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</si>
  <si>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</si>
  <si>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</si>
  <si>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</si>
  <si>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</si>
  <si>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</si>
  <si>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</si>
  <si>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</si>
  <si>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</si>
  <si>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</si>
  <si>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</si>
  <si>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</si>
  <si>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</si>
  <si>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</si>
  <si>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</si>
  <si>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</si>
  <si>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</si>
  <si>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</si>
  <si>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</si>
  <si>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</si>
  <si>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</si>
  <si>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</si>
  <si>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</si>
  <si>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</si>
  <si>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</si>
  <si>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</si>
  <si>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</si>
  <si>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</si>
  <si>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</si>
  <si>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</si>
  <si>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</si>
  <si>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</si>
  <si>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</si>
  <si>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</si>
  <si>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</si>
  <si>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</si>
  <si>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</si>
  <si>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</si>
  <si>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</si>
  <si>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</si>
  <si>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</si>
  <si>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</si>
  <si>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</si>
  <si>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</si>
  <si>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</si>
  <si>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</si>
  <si>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</si>
  <si>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</si>
  <si>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</si>
  <si>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</si>
  <si>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</si>
  <si>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</si>
  <si>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</si>
  <si>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</si>
  <si>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</si>
  <si>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</si>
  <si>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</si>
  <si>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</si>
  <si>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</si>
  <si>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</si>
  <si>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</si>
  <si>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</si>
  <si>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</si>
  <si>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</si>
  <si>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</si>
  <si>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</si>
  <si>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</si>
  <si>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</si>
  <si>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</si>
  <si>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</si>
  <si>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</si>
  <si>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</si>
  <si>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</si>
  <si>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</si>
  <si>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</si>
  <si>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</si>
  <si>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</si>
  <si>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</si>
  <si>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</si>
  <si>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</si>
  <si>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</si>
  <si>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</si>
  <si>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</si>
  <si>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</si>
  <si>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</si>
  <si>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</si>
  <si>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</si>
  <si>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</si>
  <si>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</si>
  <si>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</si>
  <si>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</si>
  <si>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</si>
  <si>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</si>
  <si>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</si>
  <si>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</si>
  <si>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</si>
  <si>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</si>
  <si>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</si>
  <si>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</si>
  <si>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</si>
  <si>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</si>
  <si>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</si>
  <si>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</si>
  <si>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</si>
  <si>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</si>
  <si>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</si>
  <si>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</si>
  <si>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</si>
  <si>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</si>
  <si>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</si>
  <si>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</si>
  <si>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</si>
  <si>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</si>
  <si>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</si>
  <si>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</si>
  <si>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</si>
  <si>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</si>
  <si>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</si>
  <si>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</si>
  <si>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</si>
  <si>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</si>
  <si>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</si>
  <si>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</si>
  <si>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</si>
  <si>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</si>
  <si>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</si>
  <si>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</si>
  <si>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</si>
  <si>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</si>
  <si>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</si>
  <si>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</si>
  <si>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</si>
  <si>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</si>
  <si>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</si>
  <si>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</si>
  <si>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</si>
  <si>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</si>
  <si>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</si>
  <si>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</si>
  <si>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</si>
  <si>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</si>
  <si>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</si>
  <si>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</si>
  <si>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</si>
  <si>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</si>
  <si>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</si>
  <si>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</si>
  <si>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</si>
  <si>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</si>
  <si>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</si>
  <si>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</si>
  <si>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</si>
  <si>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</si>
  <si>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</si>
  <si>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</si>
  <si>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</si>
  <si>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</si>
  <si>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</si>
  <si>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</si>
  <si>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</si>
  <si>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</si>
  <si>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</si>
  <si>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</si>
  <si>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</si>
  <si>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</si>
  <si>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</si>
  <si>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</si>
  <si>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</si>
  <si>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</si>
  <si>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</si>
  <si>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</si>
  <si>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</si>
  <si>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</si>
  <si>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</si>
  <si>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</si>
  <si>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</si>
  <si>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</si>
  <si>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</si>
  <si>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</si>
  <si>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</si>
  <si>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</si>
  <si>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</si>
  <si>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</si>
  <si>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</si>
  <si>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</si>
  <si>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</si>
  <si>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</si>
  <si>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</si>
  <si>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</si>
  <si>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</si>
  <si>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</si>
  <si>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</si>
  <si>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</si>
  <si>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</si>
  <si>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41-143-2020-HUI</t>
  </si>
  <si>
    <t>2021-41-10001100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</si>
  <si>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</si>
  <si>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</si>
  <si>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331</t>
  </si>
  <si>
    <t>387</t>
  </si>
  <si>
    <t>167</t>
  </si>
  <si>
    <t>560</t>
  </si>
  <si>
    <t>480</t>
  </si>
  <si>
    <t>117</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</si>
  <si>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ASUMA CON SU PERSONAL Y BAJO SU EXCLUSIVA RESPONSABILIDAD DICHA ATENCIÓN. </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</si>
  <si>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</si>
  <si>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PRESTAR EL SERVICIO DE ATENCION, EDUCACIÓN INICIAL Y CUIDADO A NIÑAS Y NIÑOS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</si>
  <si>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</si>
  <si>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</si>
  <si>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</si>
  <si>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41-139-2020-HUI</t>
  </si>
  <si>
    <t>41-144-2020-HUI</t>
  </si>
  <si>
    <t>41-145-2020-HUI</t>
  </si>
  <si>
    <t>41-146-2020-HUI</t>
  </si>
  <si>
    <t>41-152-2020-HUI</t>
  </si>
  <si>
    <t>41-112548-2020-HUI</t>
  </si>
  <si>
    <t>41-112549-2020-HUI</t>
  </si>
  <si>
    <t>41-112550-2020-HUI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</si>
  <si>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</si>
  <si>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</si>
  <si>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</si>
  <si>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</si>
  <si>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BELEN RAMIREZ VARGAS</t>
  </si>
  <si>
    <t>8713720</t>
  </si>
  <si>
    <t>CALLE 8 N°10-24 BARRIO ALTICO</t>
  </si>
  <si>
    <t>fundacionsocialamoryvida@gmail.com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</si>
</sst>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_ ;\-0\ "/>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71" fontId="3" fillId="3" borderId="39" xfId="1"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xf numFmtId="171" fontId="3" fillId="3" borderId="1" xfId="1"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hidden="1"/>
    </xf>
    <xf numFmtId="171" fontId="3" fillId="3" borderId="1" xfId="1"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2677</v>
      </c>
      <c r="D15" s="35"/>
      <c r="E15" s="35"/>
      <c r="F15" s="5"/>
      <c r="G15" s="32" t="s">
        <v>1168</v>
      </c>
      <c r="H15" s="102" t="s">
        <v>660</v>
      </c>
      <c r="I15" s="32" t="s">
        <v>2624</v>
      </c>
      <c r="J15" s="107"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8">
        <v>813013497</v>
      </c>
      <c r="C20" s="5"/>
      <c r="D20" s="73"/>
      <c r="E20" s="5"/>
      <c r="F20" s="5"/>
      <c r="G20" s="5"/>
      <c r="H20" s="182"/>
      <c r="I20" s="145" t="s">
        <v>660</v>
      </c>
      <c r="J20" s="146" t="s">
        <v>665</v>
      </c>
      <c r="K20" s="247">
        <v>1030494310</v>
      </c>
      <c r="L20" s="148">
        <v>44194</v>
      </c>
      <c r="M20" s="148">
        <v>44561</v>
      </c>
      <c r="N20" s="131">
        <f>+(M20-L20)/30</f>
        <v>12.233333333333333</v>
      </c>
      <c r="O20" s="134"/>
      <c r="U20" s="130"/>
      <c r="V20" s="104">
        <f ca="1">NOW()</f>
        <v>44194.537315624999</v>
      </c>
      <c r="W20" s="104">
        <f ca="1">NOW()</f>
        <v>44194.537315624999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3"/>
      <c r="R23" s="55"/>
      <c r="S23" s="104"/>
      <c r="T23" s="104"/>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SOCIAL AMOR Y VIDA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2679</v>
      </c>
      <c r="C48" s="111" t="s">
        <v>31</v>
      </c>
      <c r="D48" s="117" t="s">
        <v>2680</v>
      </c>
      <c r="E48" s="141">
        <v>41512</v>
      </c>
      <c r="F48" s="141">
        <v>41988</v>
      </c>
      <c r="G48" s="156">
        <f>IF(AND(E48&lt;&gt;"",F48&lt;&gt;""),((F48-E48)/30),"")</f>
        <v>15.866666666666667</v>
      </c>
      <c r="H48" s="248" t="s">
        <v>2686</v>
      </c>
      <c r="I48" s="117" t="s">
        <v>660</v>
      </c>
      <c r="J48" s="117" t="s">
        <v>665</v>
      </c>
      <c r="K48" s="249">
        <v>2771003532</v>
      </c>
      <c r="L48" s="120" t="s">
        <v>1148</v>
      </c>
      <c r="M48" s="115">
        <v>1</v>
      </c>
      <c r="N48" s="120" t="s">
        <v>27</v>
      </c>
      <c r="O48" s="120" t="s">
        <v>1148</v>
      </c>
      <c r="P48" s="78"/>
    </row>
    <row r="49" spans="1:16" s="6" customFormat="1" ht="24.75" customHeight="1" x14ac:dyDescent="0.25">
      <c r="A49" s="139">
        <v>2</v>
      </c>
      <c r="B49" s="118" t="s">
        <v>2679</v>
      </c>
      <c r="C49" s="120" t="s">
        <v>31</v>
      </c>
      <c r="D49" s="117" t="s">
        <v>2681</v>
      </c>
      <c r="E49" s="141">
        <v>41990</v>
      </c>
      <c r="F49" s="141">
        <v>42369</v>
      </c>
      <c r="G49" s="156">
        <f t="shared" ref="G49:G50" si="2">IF(AND(E49&lt;&gt;"",F49&lt;&gt;""),((F49-E49)/30),"")</f>
        <v>12.633333333333333</v>
      </c>
      <c r="H49" s="248" t="s">
        <v>2687</v>
      </c>
      <c r="I49" s="117" t="s">
        <v>660</v>
      </c>
      <c r="J49" s="117" t="s">
        <v>665</v>
      </c>
      <c r="K49" s="249">
        <v>1019560775</v>
      </c>
      <c r="L49" s="120" t="s">
        <v>1148</v>
      </c>
      <c r="M49" s="115">
        <v>1</v>
      </c>
      <c r="N49" s="120" t="s">
        <v>27</v>
      </c>
      <c r="O49" s="120" t="s">
        <v>1148</v>
      </c>
      <c r="P49" s="78"/>
    </row>
    <row r="50" spans="1:16" s="6" customFormat="1" ht="24.75" customHeight="1" x14ac:dyDescent="0.25">
      <c r="A50" s="139">
        <v>3</v>
      </c>
      <c r="B50" s="118" t="s">
        <v>2679</v>
      </c>
      <c r="C50" s="120" t="s">
        <v>31</v>
      </c>
      <c r="D50" s="117" t="s">
        <v>2682</v>
      </c>
      <c r="E50" s="141">
        <v>42394</v>
      </c>
      <c r="F50" s="141">
        <v>42719</v>
      </c>
      <c r="G50" s="156">
        <f t="shared" si="2"/>
        <v>10.833333333333334</v>
      </c>
      <c r="H50" s="248" t="s">
        <v>2688</v>
      </c>
      <c r="I50" s="117" t="s">
        <v>660</v>
      </c>
      <c r="J50" s="117" t="s">
        <v>665</v>
      </c>
      <c r="K50" s="249">
        <v>2094713925</v>
      </c>
      <c r="L50" s="120" t="s">
        <v>1148</v>
      </c>
      <c r="M50" s="115">
        <v>1</v>
      </c>
      <c r="N50" s="120" t="s">
        <v>27</v>
      </c>
      <c r="O50" s="120" t="s">
        <v>1148</v>
      </c>
      <c r="P50" s="78"/>
    </row>
    <row r="51" spans="1:16" s="6" customFormat="1" ht="24.75" customHeight="1" outlineLevel="1" x14ac:dyDescent="0.25">
      <c r="A51" s="139">
        <v>4</v>
      </c>
      <c r="B51" s="118" t="s">
        <v>2679</v>
      </c>
      <c r="C51" s="120" t="s">
        <v>31</v>
      </c>
      <c r="D51" s="117" t="s">
        <v>2683</v>
      </c>
      <c r="E51" s="141">
        <v>42720</v>
      </c>
      <c r="F51" s="141">
        <v>43084</v>
      </c>
      <c r="G51" s="156">
        <f t="shared" ref="G51:G107" si="3">IF(AND(E51&lt;&gt;"",F51&lt;&gt;""),((F51-E51)/30),"")</f>
        <v>12.133333333333333</v>
      </c>
      <c r="H51" s="248" t="s">
        <v>2689</v>
      </c>
      <c r="I51" s="117" t="s">
        <v>660</v>
      </c>
      <c r="J51" s="117" t="s">
        <v>665</v>
      </c>
      <c r="K51" s="249">
        <v>2705456358</v>
      </c>
      <c r="L51" s="120" t="s">
        <v>1148</v>
      </c>
      <c r="M51" s="115">
        <v>1</v>
      </c>
      <c r="N51" s="120" t="s">
        <v>27</v>
      </c>
      <c r="O51" s="120" t="s">
        <v>26</v>
      </c>
      <c r="P51" s="78"/>
    </row>
    <row r="52" spans="1:16" s="7" customFormat="1" ht="24.75" customHeight="1" outlineLevel="1" x14ac:dyDescent="0.25">
      <c r="A52" s="140">
        <v>5</v>
      </c>
      <c r="B52" s="118" t="s">
        <v>2679</v>
      </c>
      <c r="C52" s="120" t="s">
        <v>31</v>
      </c>
      <c r="D52" s="117" t="s">
        <v>2684</v>
      </c>
      <c r="E52" s="141">
        <v>43085</v>
      </c>
      <c r="F52" s="141">
        <v>43312</v>
      </c>
      <c r="G52" s="156">
        <f t="shared" si="3"/>
        <v>7.5666666666666664</v>
      </c>
      <c r="H52" s="248" t="s">
        <v>2690</v>
      </c>
      <c r="I52" s="117" t="s">
        <v>660</v>
      </c>
      <c r="J52" s="117" t="s">
        <v>665</v>
      </c>
      <c r="K52" s="249">
        <v>1062273746</v>
      </c>
      <c r="L52" s="120" t="s">
        <v>1148</v>
      </c>
      <c r="M52" s="115">
        <v>1</v>
      </c>
      <c r="N52" s="120" t="s">
        <v>27</v>
      </c>
      <c r="O52" s="120" t="s">
        <v>1148</v>
      </c>
      <c r="P52" s="79"/>
    </row>
    <row r="53" spans="1:16" s="7" customFormat="1" ht="24.75" customHeight="1" outlineLevel="1" x14ac:dyDescent="0.25">
      <c r="A53" s="140">
        <v>6</v>
      </c>
      <c r="B53" s="118" t="s">
        <v>2679</v>
      </c>
      <c r="C53" s="120" t="s">
        <v>31</v>
      </c>
      <c r="D53" s="117" t="s">
        <v>2685</v>
      </c>
      <c r="E53" s="141">
        <v>43486</v>
      </c>
      <c r="F53" s="141">
        <v>43819</v>
      </c>
      <c r="G53" s="156">
        <f t="shared" si="3"/>
        <v>11.1</v>
      </c>
      <c r="H53" s="248" t="s">
        <v>2691</v>
      </c>
      <c r="I53" s="117" t="s">
        <v>660</v>
      </c>
      <c r="J53" s="117" t="s">
        <v>665</v>
      </c>
      <c r="K53" s="249">
        <v>1914877350</v>
      </c>
      <c r="L53" s="120" t="s">
        <v>1148</v>
      </c>
      <c r="M53" s="115">
        <v>1</v>
      </c>
      <c r="N53" s="120" t="s">
        <v>27</v>
      </c>
      <c r="O53" s="120" t="s">
        <v>1148</v>
      </c>
      <c r="P53" s="79"/>
    </row>
    <row r="54" spans="1:16" s="7" customFormat="1" ht="24.75" customHeight="1" outlineLevel="1" x14ac:dyDescent="0.25">
      <c r="A54" s="140">
        <v>7</v>
      </c>
      <c r="B54" s="110"/>
      <c r="C54" s="111"/>
      <c r="D54" s="109"/>
      <c r="E54" s="141"/>
      <c r="F54" s="141"/>
      <c r="G54" s="156" t="str">
        <f t="shared" si="3"/>
        <v/>
      </c>
      <c r="H54" s="113"/>
      <c r="I54" s="112"/>
      <c r="J54" s="112"/>
      <c r="K54" s="116"/>
      <c r="L54" s="114"/>
      <c r="M54" s="115"/>
      <c r="N54" s="114"/>
      <c r="O54" s="114"/>
      <c r="P54" s="79"/>
    </row>
    <row r="55" spans="1:16" s="7" customFormat="1" ht="24.75" customHeight="1" outlineLevel="1" x14ac:dyDescent="0.25">
      <c r="A55" s="140">
        <v>8</v>
      </c>
      <c r="B55" s="110"/>
      <c r="C55" s="111"/>
      <c r="D55" s="109"/>
      <c r="E55" s="141"/>
      <c r="F55" s="141"/>
      <c r="G55" s="156" t="str">
        <f t="shared" si="3"/>
        <v/>
      </c>
      <c r="H55" s="113"/>
      <c r="I55" s="112"/>
      <c r="J55" s="112"/>
      <c r="K55" s="116"/>
      <c r="L55" s="114"/>
      <c r="M55" s="115"/>
      <c r="N55" s="114"/>
      <c r="O55" s="114"/>
      <c r="P55" s="79"/>
    </row>
    <row r="56" spans="1:16" s="7" customFormat="1" ht="24.75" customHeight="1" outlineLevel="1" x14ac:dyDescent="0.25">
      <c r="A56" s="140">
        <v>9</v>
      </c>
      <c r="B56" s="110"/>
      <c r="C56" s="111"/>
      <c r="D56" s="109"/>
      <c r="E56" s="141"/>
      <c r="F56" s="141"/>
      <c r="G56" s="156" t="str">
        <f t="shared" si="3"/>
        <v/>
      </c>
      <c r="H56" s="113"/>
      <c r="I56" s="112"/>
      <c r="J56" s="112"/>
      <c r="K56" s="116"/>
      <c r="L56" s="114"/>
      <c r="M56" s="115"/>
      <c r="N56" s="114"/>
      <c r="O56" s="114"/>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2692</v>
      </c>
      <c r="E114" s="141">
        <v>43880</v>
      </c>
      <c r="F114" s="141">
        <v>44196</v>
      </c>
      <c r="G114" s="156">
        <f>IF(AND(E114&lt;&gt;"",F114&lt;&gt;""),((F114-E114)/30),"")</f>
        <v>10.533333333333333</v>
      </c>
      <c r="H114" s="248" t="s">
        <v>2700</v>
      </c>
      <c r="I114" s="117" t="s">
        <v>660</v>
      </c>
      <c r="J114" s="117" t="s">
        <v>672</v>
      </c>
      <c r="K114" s="250">
        <v>3075696502</v>
      </c>
      <c r="L114" s="100">
        <f>+IF(AND(K114&gt;0,O114="Ejecución"),(K114/877802)*Tabla28[[#This Row],[% participación]],IF(AND(K114&gt;0,O114&lt;&gt;"Ejecución"),"-",""))</f>
        <v>3503.8613514209355</v>
      </c>
      <c r="M114" s="120" t="s">
        <v>1148</v>
      </c>
      <c r="N114" s="169">
        <v>1</v>
      </c>
      <c r="O114" s="158" t="s">
        <v>1150</v>
      </c>
      <c r="P114" s="78"/>
    </row>
    <row r="115" spans="1:16" s="6" customFormat="1" ht="24.75" customHeight="1" x14ac:dyDescent="0.25">
      <c r="A115" s="139">
        <v>2</v>
      </c>
      <c r="B115" s="157" t="s">
        <v>2664</v>
      </c>
      <c r="C115" s="159" t="s">
        <v>31</v>
      </c>
      <c r="D115" s="117" t="s">
        <v>2676</v>
      </c>
      <c r="E115" s="141">
        <v>43880</v>
      </c>
      <c r="F115" s="141">
        <v>44196</v>
      </c>
      <c r="G115" s="156">
        <f t="shared" ref="G115:G116" si="4">IF(AND(E115&lt;&gt;"",F115&lt;&gt;""),((F115-E115)/30),"")</f>
        <v>10.533333333333333</v>
      </c>
      <c r="H115" s="248" t="s">
        <v>2701</v>
      </c>
      <c r="I115" s="117" t="s">
        <v>660</v>
      </c>
      <c r="J115" s="117" t="s">
        <v>662</v>
      </c>
      <c r="K115" s="250">
        <v>2329678671</v>
      </c>
      <c r="L115" s="100">
        <f>+IF(AND(K115&gt;0,O115="Ejecución"),(K115/877802)*Tabla28[[#This Row],[% participación]],IF(AND(K115&gt;0,O115&lt;&gt;"Ejecución"),"-",""))</f>
        <v>2653.9910720185189</v>
      </c>
      <c r="M115" s="120" t="s">
        <v>1148</v>
      </c>
      <c r="N115" s="169">
        <v>1</v>
      </c>
      <c r="O115" s="158" t="s">
        <v>1150</v>
      </c>
      <c r="P115" s="78"/>
    </row>
    <row r="116" spans="1:16" s="6" customFormat="1" ht="24.75" customHeight="1" x14ac:dyDescent="0.25">
      <c r="A116" s="139">
        <v>3</v>
      </c>
      <c r="B116" s="157" t="s">
        <v>2664</v>
      </c>
      <c r="C116" s="159" t="s">
        <v>31</v>
      </c>
      <c r="D116" s="117" t="s">
        <v>2693</v>
      </c>
      <c r="E116" s="141">
        <v>43880</v>
      </c>
      <c r="F116" s="141">
        <v>44196</v>
      </c>
      <c r="G116" s="156">
        <f t="shared" si="4"/>
        <v>10.533333333333333</v>
      </c>
      <c r="H116" s="248" t="s">
        <v>2700</v>
      </c>
      <c r="I116" s="117" t="s">
        <v>660</v>
      </c>
      <c r="J116" s="117" t="s">
        <v>690</v>
      </c>
      <c r="K116" s="250">
        <v>1209596683</v>
      </c>
      <c r="L116" s="100">
        <f>+IF(AND(K116&gt;0,O116="Ejecución"),(K116/877802)*Tabla28[[#This Row],[% participación]],IF(AND(K116&gt;0,O116&lt;&gt;"Ejecución"),"-",""))</f>
        <v>1377.9835122271309</v>
      </c>
      <c r="M116" s="120" t="s">
        <v>1148</v>
      </c>
      <c r="N116" s="169">
        <v>1</v>
      </c>
      <c r="O116" s="158" t="s">
        <v>1150</v>
      </c>
      <c r="P116" s="78"/>
    </row>
    <row r="117" spans="1:16" s="6" customFormat="1" ht="24.75" customHeight="1" outlineLevel="1" x14ac:dyDescent="0.25">
      <c r="A117" s="139">
        <v>4</v>
      </c>
      <c r="B117" s="157" t="s">
        <v>2664</v>
      </c>
      <c r="C117" s="159" t="s">
        <v>31</v>
      </c>
      <c r="D117" s="117" t="s">
        <v>2694</v>
      </c>
      <c r="E117" s="141">
        <v>43880</v>
      </c>
      <c r="F117" s="141">
        <v>44196</v>
      </c>
      <c r="G117" s="156">
        <f t="shared" ref="G117:G159" si="5">IF(AND(E117&lt;&gt;"",F117&lt;&gt;""),((F117-E117)/30),"")</f>
        <v>10.533333333333333</v>
      </c>
      <c r="H117" s="248" t="s">
        <v>2702</v>
      </c>
      <c r="I117" s="117" t="s">
        <v>660</v>
      </c>
      <c r="J117" s="117" t="s">
        <v>678</v>
      </c>
      <c r="K117" s="250">
        <v>1417076918</v>
      </c>
      <c r="L117" s="100">
        <f>+IF(AND(K117&gt;0,O117="Ejecución"),(K117/877802)*Tabla28[[#This Row],[% participación]],IF(AND(K117&gt;0,O117&lt;&gt;"Ejecución"),"-",""))</f>
        <v>1614.3468777697021</v>
      </c>
      <c r="M117" s="120" t="s">
        <v>1148</v>
      </c>
      <c r="N117" s="169">
        <v>1</v>
      </c>
      <c r="O117" s="158" t="s">
        <v>1150</v>
      </c>
      <c r="P117" s="78"/>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248" t="s">
        <v>2700</v>
      </c>
      <c r="I118" s="117" t="s">
        <v>660</v>
      </c>
      <c r="J118" s="117" t="s">
        <v>678</v>
      </c>
      <c r="K118" s="250">
        <v>3591840645</v>
      </c>
      <c r="L118" s="100">
        <f>+IF(AND(K118&gt;0,O118="Ejecución"),(K118/877802)*Tabla28[[#This Row],[% participación]],IF(AND(K118&gt;0,O118&lt;&gt;"Ejecución"),"-",""))</f>
        <v>4091.8574405161985</v>
      </c>
      <c r="M118" s="120" t="s">
        <v>1148</v>
      </c>
      <c r="N118" s="169">
        <v>1</v>
      </c>
      <c r="O118" s="158" t="s">
        <v>1150</v>
      </c>
      <c r="P118" s="79"/>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248" t="s">
        <v>2702</v>
      </c>
      <c r="I119" s="117" t="s">
        <v>660</v>
      </c>
      <c r="J119" s="117" t="s">
        <v>684</v>
      </c>
      <c r="K119" s="250">
        <v>706878304</v>
      </c>
      <c r="L119" s="100">
        <f>+IF(AND(K119&gt;0,O119="Ejecución"),(K119/877802)*Tabla28[[#This Row],[% participación]],IF(AND(K119&gt;0,O119&lt;&gt;"Ejecución"),"-",""))</f>
        <v>805.28217525136643</v>
      </c>
      <c r="M119" s="120" t="s">
        <v>1148</v>
      </c>
      <c r="N119" s="169">
        <v>1</v>
      </c>
      <c r="O119" s="158" t="s">
        <v>1150</v>
      </c>
      <c r="P119" s="79"/>
    </row>
    <row r="120" spans="1:16" s="7" customFormat="1" ht="24.75" customHeight="1" outlineLevel="1" x14ac:dyDescent="0.25">
      <c r="A120" s="140">
        <v>7</v>
      </c>
      <c r="B120" s="157" t="s">
        <v>2664</v>
      </c>
      <c r="C120" s="159" t="s">
        <v>31</v>
      </c>
      <c r="D120" s="117" t="s">
        <v>2697</v>
      </c>
      <c r="E120" s="141">
        <v>44166</v>
      </c>
      <c r="F120" s="141">
        <v>44773</v>
      </c>
      <c r="G120" s="156">
        <f t="shared" si="5"/>
        <v>20.233333333333334</v>
      </c>
      <c r="H120" s="248" t="s">
        <v>2703</v>
      </c>
      <c r="I120" s="117" t="s">
        <v>660</v>
      </c>
      <c r="J120" s="117" t="s">
        <v>678</v>
      </c>
      <c r="K120" s="251">
        <v>2374599189</v>
      </c>
      <c r="L120" s="100">
        <f>+IF(AND(K120&gt;0,O120="Ejecución"),(K120/877802)*Tabla28[[#This Row],[% participación]],IF(AND(K120&gt;0,O120&lt;&gt;"Ejecución"),"-",""))</f>
        <v>2705.1649335499351</v>
      </c>
      <c r="M120" s="120" t="s">
        <v>1148</v>
      </c>
      <c r="N120" s="169">
        <v>1</v>
      </c>
      <c r="O120" s="158" t="s">
        <v>1150</v>
      </c>
      <c r="P120" s="79"/>
    </row>
    <row r="121" spans="1:16" s="7" customFormat="1" ht="24.75" customHeight="1" outlineLevel="1" x14ac:dyDescent="0.25">
      <c r="A121" s="140">
        <v>8</v>
      </c>
      <c r="B121" s="157" t="s">
        <v>2664</v>
      </c>
      <c r="C121" s="159" t="s">
        <v>31</v>
      </c>
      <c r="D121" s="117" t="s">
        <v>2698</v>
      </c>
      <c r="E121" s="141">
        <v>44166</v>
      </c>
      <c r="F121" s="141">
        <v>44773</v>
      </c>
      <c r="G121" s="156">
        <f t="shared" si="5"/>
        <v>20.233333333333334</v>
      </c>
      <c r="H121" s="248" t="s">
        <v>2703</v>
      </c>
      <c r="I121" s="117" t="s">
        <v>660</v>
      </c>
      <c r="J121" s="117" t="s">
        <v>678</v>
      </c>
      <c r="K121" s="251">
        <v>3182973381</v>
      </c>
      <c r="L121" s="100">
        <f>+IF(AND(K121&gt;0,O121="Ejecución"),(K121/877802)*Tabla28[[#This Row],[% participación]],IF(AND(K121&gt;0,O121&lt;&gt;"Ejecución"),"-",""))</f>
        <v>3626.0721449711896</v>
      </c>
      <c r="M121" s="120" t="s">
        <v>1148</v>
      </c>
      <c r="N121" s="169">
        <v>1</v>
      </c>
      <c r="O121" s="158" t="s">
        <v>1150</v>
      </c>
      <c r="P121" s="79"/>
    </row>
    <row r="122" spans="1:16" s="7" customFormat="1" ht="24.75" customHeight="1" outlineLevel="1" x14ac:dyDescent="0.25">
      <c r="A122" s="140">
        <v>9</v>
      </c>
      <c r="B122" s="157" t="s">
        <v>2664</v>
      </c>
      <c r="C122" s="159" t="s">
        <v>31</v>
      </c>
      <c r="D122" s="117" t="s">
        <v>2699</v>
      </c>
      <c r="E122" s="141">
        <v>44166</v>
      </c>
      <c r="F122" s="141">
        <v>44773</v>
      </c>
      <c r="G122" s="156">
        <f t="shared" si="5"/>
        <v>20.233333333333334</v>
      </c>
      <c r="H122" s="248" t="s">
        <v>2703</v>
      </c>
      <c r="I122" s="117" t="s">
        <v>660</v>
      </c>
      <c r="J122" s="117" t="s">
        <v>690</v>
      </c>
      <c r="K122" s="251">
        <v>2374599189</v>
      </c>
      <c r="L122" s="100">
        <f>+IF(AND(K122&gt;0,O122="Ejecución"),(K122/877802)*Tabla28[[#This Row],[% participación]],IF(AND(K122&gt;0,O122&lt;&gt;"Ejecución"),"-",""))</f>
        <v>2705.1649335499351</v>
      </c>
      <c r="M122" s="120" t="s">
        <v>1148</v>
      </c>
      <c r="N122" s="169">
        <v>1</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ref="N118:N160" si="6">+IF(M123="No",1,IF(M123="Si","Ingrese %",""))</f>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20609886.199999999</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41253</v>
      </c>
      <c r="D193" s="5"/>
      <c r="E193" s="122">
        <v>2851</v>
      </c>
      <c r="F193" s="5"/>
      <c r="G193" s="5"/>
      <c r="H193" s="143" t="s">
        <v>2704</v>
      </c>
      <c r="J193" s="5"/>
      <c r="K193" s="123">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2704</v>
      </c>
      <c r="D212" s="21"/>
      <c r="G212" s="27" t="s">
        <v>2621</v>
      </c>
      <c r="H212" s="144" t="s">
        <v>2705</v>
      </c>
      <c r="J212" s="27" t="s">
        <v>2623</v>
      </c>
      <c r="K212" s="143"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2020-12-29T17:54:42Z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