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BANCO DE OFERENTES\OFERENTES FUNCAPA 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<sst xmlns="http://schemas.openxmlformats.org/spreadsheetml/2006/main" count="4933" uniqueCount="2768">
  <si>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</si>
  <si>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</si>
  <si>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</si>
  <si>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</si>
  <si>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</si>
  <si>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</si>
  <si>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</si>
  <si>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</si>
  <si>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</si>
  <si>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</si>
  <si>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</si>
  <si>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</si>
  <si>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</si>
  <si>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</si>
  <si>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</si>
  <si>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</si>
  <si>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</si>
  <si>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</si>
  <si>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</si>
  <si>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</si>
  <si>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</si>
  <si>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</si>
  <si>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</si>
  <si>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</si>
  <si>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</si>
  <si>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</si>
  <si>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</si>
  <si>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</si>
  <si>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</si>
  <si>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</si>
  <si>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</si>
  <si>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</si>
  <si>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</si>
  <si>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</si>
  <si>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</si>
  <si>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</si>
  <si>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</si>
  <si>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</si>
  <si>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</si>
  <si>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</si>
  <si>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</si>
  <si>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</si>
  <si>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</si>
  <si>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</si>
  <si>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</si>
  <si>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</si>
  <si>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</si>
  <si>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</si>
  <si>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</si>
  <si>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</si>
  <si>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</si>
  <si>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</si>
  <si>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</si>
  <si>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</si>
  <si>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</si>
  <si>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</si>
  <si>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</si>
  <si>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</si>
  <si>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</si>
  <si>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</si>
  <si>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</si>
  <si>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</si>
  <si>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</si>
  <si>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</si>
  <si>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</si>
  <si>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</si>
  <si>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</si>
  <si>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</si>
  <si>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</si>
  <si>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</si>
  <si>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</si>
  <si>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</si>
  <si>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</si>
  <si>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</si>
  <si>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</si>
  <si>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</si>
  <si>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</si>
  <si>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</si>
  <si>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</si>
  <si>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</si>
  <si>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</si>
  <si>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</si>
  <si>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</si>
  <si>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</si>
  <si>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</si>
  <si>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</si>
  <si>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</si>
  <si>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</si>
  <si>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</si>
  <si>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</si>
  <si>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</si>
  <si>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</si>
  <si>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</si>
  <si>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</si>
  <si>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</si>
  <si>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</si>
  <si>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</si>
  <si>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</si>
  <si>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</si>
  <si>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</si>
  <si>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</si>
  <si>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</si>
  <si>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</si>
  <si>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</si>
  <si>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</si>
  <si>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</si>
  <si>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</si>
  <si>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</si>
  <si>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</si>
  <si>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</si>
  <si>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</si>
  <si>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</si>
  <si>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</si>
  <si>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</si>
  <si>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</si>
  <si>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</si>
  <si>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</si>
  <si>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</si>
  <si>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</si>
  <si>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</si>
  <si>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</si>
  <si>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</si>
  <si>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</si>
  <si>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</si>
  <si>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</si>
  <si>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</si>
  <si>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</si>
  <si>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</si>
  <si>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</si>
  <si>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</si>
  <si>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</si>
  <si>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</si>
  <si>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</si>
  <si>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</si>
  <si>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</si>
  <si>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</si>
  <si>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</si>
  <si>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</si>
  <si>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</si>
  <si>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</si>
  <si>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</si>
  <si>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</si>
  <si>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</si>
  <si>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</si>
  <si>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</si>
  <si>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</si>
  <si>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</si>
  <si>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</si>
  <si>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</si>
  <si>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</si>
  <si>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</si>
  <si>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</si>
  <si>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</si>
  <si>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</si>
  <si>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</si>
  <si>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</si>
  <si>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</si>
  <si>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</si>
  <si>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</si>
  <si>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</si>
  <si>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</si>
  <si>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</si>
  <si>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</si>
  <si>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</si>
  <si>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</si>
  <si>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</si>
  <si>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</si>
  <si>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</si>
  <si>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</si>
  <si>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</si>
  <si>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</si>
  <si>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</si>
  <si>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</si>
  <si>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</si>
  <si>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</si>
  <si>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</si>
  <si>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</si>
  <si>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</si>
  <si>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</si>
  <si>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</si>
  <si>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</si>
  <si>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</si>
  <si>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</si>
  <si>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</si>
  <si>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</si>
  <si>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</si>
  <si>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</si>
  <si>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</si>
  <si>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</si>
  <si>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</si>
  <si>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</si>
  <si>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</si>
  <si>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</si>
  <si>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</si>
  <si>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</si>
  <si>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</si>
  <si>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</si>
  <si>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</si>
  <si>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</si>
  <si>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</si>
  <si>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</si>
  <si>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</si>
  <si>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</si>
  <si>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</si>
  <si>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</si>
  <si>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</si>
  <si>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</si>
  <si>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</si>
  <si>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</si>
  <si>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</si>
  <si>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</si>
  <si>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</si>
  <si>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</si>
  <si>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</si>
  <si>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</si>
  <si>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</si>
  <si>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</si>
  <si>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</si>
  <si>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</si>
  <si>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</si>
  <si>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</si>
  <si>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</si>
  <si>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</si>
  <si>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</si>
  <si>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</si>
  <si>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</si>
  <si>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</si>
  <si>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</si>
  <si>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</si>
  <si>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</si>
  <si>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</si>
  <si>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</si>
  <si>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</si>
  <si>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</si>
  <si>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</si>
  <si>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</si>
  <si>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</si>
  <si>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</si>
  <si>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</si>
  <si>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</si>
  <si>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</si>
  <si>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</si>
  <si>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</si>
  <si>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</si>
  <si>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</si>
  <si>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</si>
  <si>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</si>
  <si>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</si>
  <si>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</si>
  <si>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</si>
  <si>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</si>
  <si>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</si>
  <si>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</si>
  <si>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</si>
  <si>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</si>
  <si>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</si>
  <si>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</si>
  <si>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</si>
  <si>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</si>
  <si>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</si>
  <si>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</si>
  <si>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</si>
  <si>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</si>
  <si>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</si>
  <si>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</si>
  <si>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</si>
  <si>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</si>
  <si>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</si>
  <si>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</si>
  <si>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</si>
  <si>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</si>
  <si>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</si>
  <si>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</si>
  <si>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</si>
  <si>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</si>
  <si>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</si>
  <si>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</si>
  <si>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</si>
  <si>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</si>
  <si>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</si>
  <si>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</si>
  <si>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</si>
  <si>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</si>
  <si>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</si>
  <si>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</si>
  <si>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</si>
  <si>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</si>
  <si>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</si>
  <si>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</si>
  <si>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</si>
  <si>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</si>
  <si>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</si>
  <si>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</si>
  <si>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</si>
  <si>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</si>
  <si>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</si>
  <si>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</si>
  <si>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</si>
  <si>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</si>
  <si>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</si>
  <si>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</si>
  <si>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</si>
  <si>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</si>
  <si>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</si>
  <si>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</si>
  <si>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</si>
  <si>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</si>
  <si>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</si>
  <si>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</si>
  <si>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</si>
  <si>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</si>
  <si>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</si>
  <si>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</si>
  <si>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</si>
  <si>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</si>
  <si>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</si>
  <si>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</si>
  <si>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</si>
  <si>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</si>
  <si>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</si>
  <si>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</si>
  <si>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</si>
  <si>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</si>
  <si>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</si>
  <si>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</si>
  <si>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</si>
  <si>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</si>
  <si>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</si>
  <si>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</si>
  <si>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</si>
  <si>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</si>
  <si>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</si>
  <si>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</si>
  <si>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</si>
  <si>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</si>
  <si>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</si>
  <si>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</si>
  <si>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</si>
  <si>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</si>
  <si>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</si>
  <si>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</si>
  <si>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</si>
  <si>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</si>
  <si>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</si>
  <si>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</si>
  <si>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</si>
  <si>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</si>
  <si>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</si>
  <si>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</si>
  <si>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</si>
  <si>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</si>
  <si>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</si>
  <si>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</si>
  <si>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</si>
  <si>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</si>
  <si>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</si>
  <si>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</si>
  <si>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</si>
  <si>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</si>
  <si>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</si>
  <si>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</si>
  <si>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</si>
  <si>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</si>
  <si>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</si>
  <si>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</si>
  <si>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</si>
  <si>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</si>
  <si>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</si>
  <si>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</si>
  <si>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</si>
  <si>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</si>
  <si>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</si>
  <si>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</si>
  <si>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</si>
  <si>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</si>
  <si>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</si>
  <si>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</si>
  <si>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</si>
  <si>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</si>
  <si>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</si>
  <si>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</si>
  <si>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</si>
  <si>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</si>
  <si>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</si>
  <si>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</si>
  <si>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</si>
  <si>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</si>
  <si>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</si>
  <si>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</si>
  <si>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</si>
  <si>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</si>
  <si>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</si>
  <si>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</si>
  <si>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</si>
  <si>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</si>
  <si>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</si>
  <si>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</si>
  <si>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</si>
  <si>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</si>
  <si>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</si>
  <si>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</si>
  <si>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</si>
  <si>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</si>
  <si>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</si>
  <si>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</si>
  <si>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</si>
  <si>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</si>
  <si>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</si>
  <si>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</si>
  <si>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</si>
  <si>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</si>
  <si>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</si>
  <si>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</si>
  <si>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</si>
  <si>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</si>
  <si>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</si>
  <si>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</si>
  <si>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</si>
  <si>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</si>
  <si>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</si>
  <si>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</si>
  <si>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</si>
  <si>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</si>
  <si>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</si>
  <si>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</si>
  <si>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</si>
  <si>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</si>
  <si>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</si>
  <si>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</si>
  <si>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</si>
  <si>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</si>
  <si>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</si>
  <si>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</si>
  <si>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</si>
  <si>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</si>
  <si>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</si>
  <si>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</si>
  <si>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</si>
  <si>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</si>
  <si>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</si>
  <si>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</si>
  <si>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</si>
  <si>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</si>
  <si>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</si>
  <si>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</si>
  <si>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</si>
  <si>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</si>
  <si>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</si>
  <si>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</si>
  <si>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</si>
  <si>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</si>
  <si>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</si>
  <si>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</si>
  <si>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</si>
  <si>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</si>
  <si>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</si>
  <si>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</si>
  <si>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</si>
  <si>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</si>
  <si>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</si>
  <si>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</si>
  <si>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</si>
  <si>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</si>
  <si>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</si>
  <si>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</si>
  <si>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</si>
  <si>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</si>
  <si>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</si>
  <si>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</si>
  <si>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</si>
  <si>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</si>
  <si>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</si>
  <si>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</si>
  <si>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</si>
  <si>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</si>
  <si>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</si>
  <si>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</si>
  <si>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</si>
  <si>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</si>
  <si>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</si>
  <si>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</si>
  <si>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</si>
  <si>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</si>
  <si>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</si>
  <si>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</si>
  <si>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</si>
  <si>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</si>
  <si>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</si>
  <si>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</si>
  <si>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</si>
  <si>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</si>
  <si>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</si>
  <si>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</si>
  <si>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</si>
  <si>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</si>
  <si>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</si>
  <si>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</si>
  <si>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</si>
  <si>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</si>
  <si>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</si>
  <si>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</si>
  <si>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</si>
  <si>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</si>
  <si>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</si>
  <si>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</si>
  <si>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</si>
  <si>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</si>
  <si>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</si>
  <si>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</si>
  <si>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</si>
  <si>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</si>
  <si>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</si>
  <si>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</si>
  <si>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</si>
  <si>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</si>
  <si>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</si>
  <si>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</si>
  <si>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</si>
  <si>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</si>
  <si>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</si>
  <si>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</si>
  <si>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</si>
  <si>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</si>
  <si>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</si>
  <si>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</si>
  <si>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</si>
  <si>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</si>
  <si>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</si>
  <si>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</si>
  <si>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</si>
  <si>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</si>
  <si>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</si>
  <si>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</si>
  <si>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</si>
  <si>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</si>
  <si>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</si>
  <si>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</si>
  <si>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</si>
  <si>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</si>
  <si>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</si>
  <si>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</si>
  <si>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</si>
  <si>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</si>
  <si>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</si>
  <si>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</si>
  <si>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</si>
  <si>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</si>
  <si>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</si>
  <si>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</si>
  <si>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</si>
  <si>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</si>
  <si>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</si>
  <si>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</si>
  <si>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</si>
  <si>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</si>
  <si>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</si>
  <si>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</si>
  <si>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</si>
  <si>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</si>
  <si>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</si>
  <si>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</si>
  <si>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</si>
  <si>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</si>
  <si>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</si>
  <si>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</si>
  <si>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</si>
  <si>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</si>
  <si>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</si>
  <si>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</si>
  <si>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</si>
  <si>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</si>
  <si>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</si>
  <si>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</si>
  <si>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</si>
  <si>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</si>
  <si>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</si>
  <si>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</si>
  <si>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</si>
  <si>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</si>
  <si>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</si>
  <si>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</si>
  <si>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</si>
  <si>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</si>
  <si>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</si>
  <si>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</si>
  <si>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</si>
  <si>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</si>
  <si>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</si>
  <si>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</si>
  <si>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</si>
  <si>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</si>
  <si>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</si>
  <si>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</si>
  <si>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</si>
  <si>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</si>
  <si>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</si>
  <si>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</si>
  <si>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</si>
  <si>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</si>
  <si>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</si>
  <si>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</si>
  <si>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</si>
  <si>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</si>
  <si>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</si>
  <si>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</si>
  <si>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</si>
  <si>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</si>
  <si>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</si>
  <si>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</si>
  <si>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</si>
  <si>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</si>
  <si>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</si>
  <si>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</si>
  <si>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</si>
  <si>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</si>
  <si>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</si>
  <si>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</si>
  <si>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</si>
  <si>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</si>
  <si>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</si>
  <si>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</si>
  <si>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</si>
  <si>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</si>
  <si>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</si>
  <si>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</si>
  <si>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</si>
  <si>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</si>
  <si>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</si>
  <si>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</si>
  <si>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</si>
  <si>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</si>
  <si>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</si>
  <si>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</si>
  <si>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</si>
  <si>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</si>
  <si>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</si>
  <si>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</si>
  <si>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</si>
  <si>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</si>
  <si>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</si>
  <si>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</si>
  <si>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</si>
  <si>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</si>
  <si>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</si>
  <si>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</si>
  <si>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</si>
  <si>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</si>
  <si>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</si>
  <si>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</si>
  <si>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</si>
  <si>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</si>
  <si>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</si>
  <si>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</si>
  <si>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</si>
  <si>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</si>
  <si>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</si>
  <si>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</si>
  <si>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</si>
  <si>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</si>
  <si>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</si>
  <si>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</si>
  <si>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</si>
  <si>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</si>
  <si>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</si>
  <si>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</si>
  <si>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</si>
  <si>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</si>
  <si>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</si>
  <si>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</si>
  <si>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</si>
  <si>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</si>
  <si>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</si>
  <si>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</si>
  <si>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</si>
  <si>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</si>
  <si>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</si>
  <si>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</si>
  <si>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</si>
  <si>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</si>
  <si>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</si>
  <si>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</si>
  <si>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</si>
  <si>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</si>
  <si>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</si>
  <si>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</si>
  <si>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</si>
  <si>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</si>
  <si>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</si>
  <si>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</si>
  <si>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</si>
  <si>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</si>
  <si>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</si>
  <si>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</si>
  <si>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</si>
  <si>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</si>
  <si>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</si>
  <si>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</si>
  <si>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</si>
  <si>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</si>
  <si>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</si>
  <si>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</si>
  <si>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</si>
  <si>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</si>
  <si>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</si>
  <si>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</si>
  <si>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</si>
  <si>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</si>
  <si>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</si>
  <si>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</si>
  <si>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</si>
  <si>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</si>
  <si>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</si>
  <si>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</si>
  <si>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</si>
  <si>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</si>
  <si>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</si>
  <si>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</si>
  <si>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</si>
  <si>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</si>
  <si>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</si>
  <si>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</si>
  <si>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</si>
  <si>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</si>
  <si>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</si>
  <si>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</si>
  <si>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</si>
  <si>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</si>
  <si>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</si>
  <si>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</si>
  <si>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</si>
  <si>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</si>
  <si>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</si>
  <si>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</si>
  <si>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</si>
  <si>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</si>
  <si>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</si>
  <si>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</si>
  <si>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</si>
  <si>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</si>
  <si>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</si>
  <si>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</si>
  <si>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</si>
  <si>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</si>
  <si>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</si>
  <si>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</si>
  <si>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</si>
  <si>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</si>
  <si>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</si>
  <si>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</si>
  <si>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</si>
  <si>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</si>
  <si>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</si>
  <si>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</si>
  <si>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</si>
  <si>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</si>
  <si>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</si>
  <si>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</si>
  <si>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</si>
  <si>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</si>
  <si>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</si>
  <si>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</si>
  <si>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</si>
  <si>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</si>
  <si>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</si>
  <si>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</si>
  <si>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</si>
  <si>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</si>
  <si>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</si>
  <si>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</si>
  <si>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</si>
  <si>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</si>
  <si>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</si>
  <si>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</si>
  <si>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</si>
  <si>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</si>
  <si>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</si>
  <si>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</si>
  <si>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</si>
  <si>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</si>
  <si>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</si>
  <si>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</si>
  <si>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</si>
  <si>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</si>
  <si>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</si>
  <si>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</si>
  <si>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</si>
  <si>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</si>
  <si>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</si>
  <si>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</si>
  <si>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</si>
  <si>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</si>
  <si>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</si>
  <si>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</si>
  <si>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</si>
  <si>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</si>
  <si>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</si>
  <si>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</si>
  <si>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</si>
  <si>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</si>
  <si>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</si>
  <si>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</si>
  <si>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</si>
  <si>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</si>
  <si>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</si>
  <si>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</si>
  <si>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</si>
  <si>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</si>
  <si>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</si>
  <si>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</si>
  <si>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</si>
  <si>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</si>
  <si>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</si>
  <si>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</si>
  <si>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</si>
  <si>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</si>
  <si>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</si>
  <si>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</si>
  <si>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</si>
  <si>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</si>
  <si>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</si>
  <si>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</si>
  <si>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</si>
  <si>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</si>
  <si>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</si>
  <si>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</si>
  <si>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</si>
  <si>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</si>
  <si>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</si>
  <si>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</si>
  <si>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</si>
  <si>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</si>
  <si>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</si>
  <si>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</si>
  <si>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</si>
  <si>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</si>
  <si>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</si>
  <si>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</si>
  <si>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</si>
  <si>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</si>
  <si>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</si>
  <si>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</si>
  <si>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</si>
  <si>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</si>
  <si>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</si>
  <si>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</si>
  <si>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</si>
  <si>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</si>
  <si>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</si>
  <si>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</si>
  <si>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</si>
  <si>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</si>
  <si>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</si>
  <si>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</si>
  <si>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</si>
  <si>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</si>
  <si>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</si>
  <si>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</si>
  <si>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</si>
  <si>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</si>
  <si>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</si>
  <si>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</si>
  <si>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</si>
  <si>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</si>
  <si>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</si>
  <si>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</si>
  <si>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</si>
  <si>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</si>
  <si>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</si>
  <si>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</si>
  <si>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</si>
  <si>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</si>
  <si>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</si>
  <si>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</si>
  <si>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</si>
  <si>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</si>
  <si>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</si>
  <si>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</si>
  <si>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</si>
  <si>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</si>
  <si>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</si>
  <si>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</si>
  <si>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</si>
  <si>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</si>
  <si>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</si>
  <si>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</si>
  <si>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</si>
  <si>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</si>
  <si>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</si>
  <si>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</si>
  <si>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</si>
  <si>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</si>
  <si>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</si>
  <si>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</si>
  <si>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</si>
  <si>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</si>
  <si>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</si>
  <si>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</si>
  <si>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</si>
  <si>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</si>
  <si>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</si>
  <si>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</si>
  <si>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</si>
  <si>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</si>
  <si>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</si>
  <si>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</si>
  <si>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</si>
  <si>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</si>
  <si>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</si>
  <si>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</si>
  <si>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</si>
  <si>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</si>
  <si>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</si>
  <si>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</si>
  <si>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</si>
  <si>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</si>
  <si>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</si>
  <si>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</si>
  <si>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</si>
  <si>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</si>
  <si>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</si>
  <si>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</si>
  <si>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</si>
  <si>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</si>
  <si>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</si>
  <si>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</si>
  <si>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</si>
  <si>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</si>
  <si>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</si>
  <si>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</si>
  <si>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</si>
  <si>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</si>
  <si>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</si>
  <si>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</si>
  <si>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</si>
  <si>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</si>
  <si>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</si>
  <si>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</si>
  <si>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</si>
  <si>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</si>
  <si>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</si>
  <si>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</si>
  <si>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</si>
  <si>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</si>
  <si>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</si>
  <si>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</si>
  <si>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</si>
  <si>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</si>
  <si>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</si>
  <si>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</si>
  <si>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</si>
  <si>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</si>
  <si>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</si>
  <si>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</si>
  <si>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</si>
  <si>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</si>
  <si>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</si>
  <si>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</si>
  <si>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</si>
  <si>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</si>
  <si>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</si>
  <si>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</si>
  <si>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</si>
  <si>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</si>
  <si>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</si>
  <si>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</si>
  <si>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</si>
  <si>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</si>
  <si>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</si>
  <si>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</si>
  <si>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</si>
  <si>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</si>
  <si>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</si>
  <si>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</si>
  <si>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</si>
  <si>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</si>
  <si>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</si>
  <si>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</si>
  <si>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</si>
  <si>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</si>
  <si>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</si>
  <si>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</si>
  <si>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</si>
  <si>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</si>
  <si>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</si>
  <si>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</si>
  <si>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</si>
  <si>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</si>
  <si>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</si>
  <si>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</si>
  <si>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</si>
  <si>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</si>
  <si>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</si>
  <si>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</si>
  <si>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</si>
  <si>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</si>
  <si>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</si>
  <si>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</si>
  <si>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</si>
  <si>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</si>
  <si>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</si>
  <si>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</si>
  <si>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</si>
  <si>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</si>
  <si>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</si>
  <si>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</si>
  <si>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</si>
  <si>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</si>
  <si>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</si>
  <si>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</si>
  <si>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</si>
  <si>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</si>
  <si>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</si>
  <si>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</si>
  <si>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</si>
  <si>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</si>
  <si>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</si>
  <si>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</si>
  <si>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</si>
  <si>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</si>
  <si>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</si>
  <si>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</si>
  <si>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</si>
  <si>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</si>
  <si>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</si>
  <si>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</si>
  <si>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</si>
  <si>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</si>
  <si>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</si>
  <si>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</si>
  <si>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</si>
  <si>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</si>
  <si>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</si>
  <si>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</si>
  <si>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</si>
  <si>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</si>
  <si>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</si>
  <si>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</si>
  <si>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</si>
  <si>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</si>
  <si>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</si>
  <si>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</si>
  <si>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</si>
  <si>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</si>
  <si>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</si>
  <si>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</si>
  <si>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</si>
  <si>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</si>
  <si>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</si>
  <si>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</si>
  <si>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</si>
  <si>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</si>
  <si>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</si>
  <si>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</si>
  <si>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</si>
  <si>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</si>
  <si>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</si>
  <si>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</si>
  <si>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</si>
  <si>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</si>
  <si>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</si>
  <si>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</si>
  <si>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</si>
  <si>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</si>
  <si>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</si>
  <si>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</si>
  <si>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</si>
  <si>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</si>
  <si>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</si>
  <si>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</si>
  <si>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</si>
  <si>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</si>
  <si>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</si>
  <si>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</si>
  <si>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</si>
  <si>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</si>
  <si>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</si>
  <si>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</si>
  <si>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</si>
  <si>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</si>
  <si>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</si>
  <si>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</si>
  <si>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</si>
  <si>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</si>
  <si>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</si>
  <si>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</si>
  <si>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</si>
  <si>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</si>
  <si>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</si>
  <si>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</si>
  <si>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</si>
  <si>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</si>
  <si>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</si>
  <si>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</si>
  <si>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</si>
  <si>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</si>
  <si>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</si>
  <si>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</si>
  <si>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</si>
  <si>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</si>
  <si>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</si>
  <si>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</si>
  <si>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</si>
  <si>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</si>
  <si>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</si>
  <si>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</si>
  <si>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</si>
  <si>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</si>
  <si>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</si>
  <si>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</si>
  <si>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</si>
  <si>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</si>
  <si>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</si>
  <si>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</si>
  <si>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</si>
  <si>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</si>
  <si>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</si>
  <si>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</si>
  <si>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</si>
  <si>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</si>
  <si>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</si>
  <si>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</si>
  <si>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</si>
  <si>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</si>
  <si>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</si>
  <si>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</si>
  <si>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</si>
  <si>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</si>
  <si>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</si>
  <si>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</si>
  <si>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</si>
  <si>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</si>
  <si>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</si>
  <si>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</si>
  <si>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</si>
  <si>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</si>
  <si>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</si>
  <si>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</si>
  <si>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</si>
  <si>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</si>
  <si>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</si>
  <si>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</si>
  <si>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</si>
  <si>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</si>
  <si>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</si>
  <si>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</si>
  <si>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</si>
  <si>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</si>
  <si>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</si>
  <si>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</si>
  <si>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</si>
  <si>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</si>
  <si>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</si>
  <si>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</si>
  <si>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</si>
  <si>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</si>
  <si>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</si>
  <si>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</si>
  <si>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</si>
  <si>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</si>
  <si>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</si>
  <si>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</si>
  <si>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</si>
  <si>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</si>
  <si>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</si>
  <si>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</si>
  <si>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</si>
  <si>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</si>
  <si>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</si>
  <si>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</si>
  <si>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</si>
  <si>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</si>
  <si>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</si>
  <si>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</si>
  <si>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</si>
  <si>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</si>
  <si>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</si>
  <si>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</si>
  <si>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</si>
  <si>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</si>
  <si>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</si>
  <si>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</si>
  <si>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</si>
  <si>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</si>
  <si>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</si>
  <si>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</si>
  <si>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</si>
  <si>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</si>
  <si>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</si>
  <si>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</si>
  <si>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</si>
  <si>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</si>
  <si>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</si>
  <si>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</si>
  <si>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</si>
  <si>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</si>
  <si>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</si>
  <si>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</si>
  <si>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</si>
  <si>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</si>
  <si>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</si>
  <si>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</si>
  <si>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</si>
  <si>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</si>
  <si>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</si>
  <si>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</si>
  <si>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</si>
  <si>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</si>
  <si>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</si>
  <si>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</si>
  <si>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</si>
  <si>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</si>
  <si>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</si>
  <si>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</si>
  <si>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</si>
  <si>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</si>
  <si>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</si>
  <si>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</si>
  <si>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</si>
  <si>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</si>
  <si>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</si>
  <si>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</si>
  <si>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</si>
  <si>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</si>
  <si>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</si>
  <si>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</si>
  <si>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</si>
  <si>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</si>
  <si>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</si>
  <si>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</si>
  <si>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</si>
  <si>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</si>
  <si>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</si>
  <si>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</si>
  <si>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</si>
  <si>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</si>
  <si>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</si>
  <si>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</si>
  <si>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</si>
  <si>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</si>
  <si>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</si>
  <si>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</si>
  <si>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</si>
  <si>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</si>
  <si>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</si>
  <si>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</si>
  <si>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</si>
  <si>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</si>
  <si>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</si>
  <si>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</si>
  <si>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</si>
  <si>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</si>
  <si>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</si>
  <si>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</si>
  <si>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</si>
  <si>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</si>
  <si>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</si>
  <si>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</si>
  <si>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</si>
  <si>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</si>
  <si>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</si>
  <si>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</si>
  <si>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</si>
  <si>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</si>
  <si>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</si>
  <si>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</si>
  <si>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</si>
  <si>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</si>
  <si>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</si>
  <si>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</si>
  <si>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</si>
  <si>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</si>
  <si>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</si>
  <si>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</si>
  <si>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</si>
  <si>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</si>
  <si>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</si>
  <si>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</si>
  <si>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</si>
  <si>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</si>
  <si>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</si>
  <si>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</si>
  <si>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</si>
  <si>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</si>
  <si>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</si>
  <si>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</si>
  <si>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</si>
  <si>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</si>
  <si>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</si>
  <si>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</si>
  <si>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</si>
  <si>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</si>
  <si>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</si>
  <si>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</si>
  <si>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</si>
  <si>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</si>
  <si>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</si>
  <si>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</si>
  <si>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</si>
  <si>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</si>
  <si>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</si>
  <si>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</si>
  <si>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</si>
  <si>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</si>
  <si>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</si>
  <si>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</si>
  <si>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</si>
  <si>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</si>
  <si>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</si>
  <si>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</si>
  <si>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</si>
  <si>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</si>
  <si>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</si>
  <si>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</si>
  <si>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</si>
  <si>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</si>
  <si>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</si>
  <si>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</si>
  <si>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</si>
  <si>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</si>
  <si>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</si>
  <si>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</si>
  <si>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</si>
  <si>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</si>
  <si>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</si>
  <si>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</si>
  <si>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</si>
  <si>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</si>
  <si>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</si>
  <si>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</si>
  <si>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</si>
  <si>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</si>
  <si>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</si>
  <si>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</si>
  <si>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</si>
  <si>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</si>
  <si>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</si>
  <si>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</si>
  <si>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</si>
  <si>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</si>
  <si>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</si>
  <si>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</si>
  <si>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</si>
  <si>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</si>
  <si>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</si>
  <si>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</si>
  <si>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</si>
  <si>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</si>
  <si>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</si>
  <si>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</si>
  <si>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</si>
  <si>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</si>
  <si>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</si>
  <si>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</si>
  <si>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</si>
  <si>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</si>
  <si>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</si>
  <si>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</si>
  <si>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</si>
  <si>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</si>
  <si>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</si>
  <si>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</si>
  <si>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</si>
  <si>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</si>
  <si>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</si>
  <si>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</si>
  <si>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</si>
  <si>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</si>
  <si>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</si>
  <si>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</si>
  <si>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</si>
  <si>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</si>
  <si>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</si>
  <si>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</si>
  <si>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</si>
  <si>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</si>
  <si>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</si>
  <si>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</si>
  <si>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</si>
  <si>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</si>
  <si>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</si>
  <si>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</si>
  <si>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</si>
  <si>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</si>
  <si>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</si>
  <si>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</si>
  <si>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</si>
  <si>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</si>
  <si>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</si>
  <si>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</si>
  <si>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</si>
  <si>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</si>
  <si>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</si>
  <si>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</si>
  <si>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</si>
  <si>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</si>
  <si>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</si>
  <si>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</si>
  <si>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</si>
  <si>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</si>
  <si>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</si>
  <si>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</si>
  <si>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</si>
  <si>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</si>
  <si>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</si>
  <si>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</si>
  <si>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</si>
  <si>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</si>
  <si>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</si>
  <si>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</si>
  <si>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</si>
  <si>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</si>
  <si>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</si>
  <si>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</si>
  <si>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</si>
  <si>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</si>
  <si>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</si>
  <si>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</si>
  <si>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</si>
  <si>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</si>
  <si>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</si>
  <si>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</si>
  <si>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</si>
  <si>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</si>
  <si>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</si>
  <si>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</si>
  <si>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</si>
  <si>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</si>
  <si>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</si>
  <si>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</si>
  <si>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</si>
  <si>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</si>
  <si>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</si>
  <si>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</si>
  <si>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</si>
  <si>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</si>
  <si>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</si>
  <si>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</si>
  <si>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</si>
  <si>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</si>
  <si>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</si>
  <si>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</si>
  <si>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</si>
  <si>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</si>
  <si>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</si>
  <si>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</si>
  <si>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</si>
  <si>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</si>
  <si>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</si>
  <si>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</si>
  <si>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</si>
  <si>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</si>
  <si>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</si>
  <si>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</si>
  <si>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</si>
  <si>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</si>
  <si>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</si>
  <si>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</si>
  <si>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</si>
  <si>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</si>
  <si>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</si>
  <si>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</si>
  <si>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</si>
  <si>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</si>
  <si>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</si>
  <si>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</si>
  <si>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</si>
  <si>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</si>
  <si>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</si>
  <si>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</si>
  <si>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</si>
  <si>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</si>
  <si>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</si>
  <si>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</si>
  <si>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</si>
  <si>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</si>
  <si>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</si>
  <si>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</si>
  <si>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</si>
  <si>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</si>
  <si>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</si>
  <si>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</si>
  <si>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</si>
  <si>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</si>
  <si>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</si>
  <si>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</si>
  <si>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</si>
  <si>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</si>
  <si>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</si>
  <si>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</si>
  <si>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</si>
  <si>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</si>
  <si>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</si>
  <si>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</si>
  <si>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</si>
  <si>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</si>
  <si>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</si>
  <si>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</si>
  <si>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</si>
  <si>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</si>
  <si>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</si>
  <si>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</si>
  <si>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</si>
  <si>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</si>
  <si>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</si>
  <si>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</si>
  <si>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</si>
  <si>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</si>
  <si>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</si>
  <si>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</si>
  <si>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</si>
  <si>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</si>
  <si>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</si>
  <si>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</si>
  <si>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</si>
  <si>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</si>
  <si>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</si>
  <si>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</si>
  <si>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</si>
  <si>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</si>
  <si>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</si>
  <si>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</si>
  <si>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</si>
  <si>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</si>
  <si>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</si>
  <si>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</si>
  <si>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</si>
  <si>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</si>
  <si>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</si>
  <si>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</si>
  <si>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</si>
  <si>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</si>
  <si>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</si>
  <si>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</si>
  <si>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</si>
  <si>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</si>
  <si>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</si>
  <si>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</si>
  <si>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</si>
  <si>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</si>
  <si>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</si>
  <si>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</si>
  <si>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</si>
  <si>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</si>
  <si>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</si>
  <si>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</si>
  <si>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</si>
  <si>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</si>
  <si>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</si>
  <si>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</si>
  <si>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</si>
  <si>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</si>
  <si>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</si>
  <si>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</si>
  <si>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</si>
  <si>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</si>
  <si>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</si>
  <si>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</si>
  <si>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</si>
  <si>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</si>
  <si>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</si>
  <si>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</si>
  <si>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</si>
  <si>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</si>
  <si>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</si>
  <si>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</si>
  <si>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</si>
  <si>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</si>
  <si>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</si>
  <si>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</si>
  <si>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</si>
  <si>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</si>
  <si>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</si>
  <si>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</si>
  <si>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</si>
  <si>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</si>
  <si>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</si>
  <si>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</si>
  <si>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</si>
  <si>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</si>
  <si>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</si>
  <si>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</si>
  <si>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</si>
  <si>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</si>
  <si>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</si>
  <si>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</si>
  <si>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</si>
  <si>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</si>
  <si>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</si>
  <si>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</si>
  <si>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</si>
  <si>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</si>
  <si>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</si>
  <si>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</si>
  <si>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</si>
  <si>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</si>
  <si>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</si>
  <si>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</si>
  <si>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</si>
  <si>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</si>
  <si>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</si>
  <si>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</si>
  <si>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</si>
  <si>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</si>
  <si>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</si>
  <si>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</si>
  <si>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</si>
  <si>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</si>
  <si>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</si>
  <si>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</si>
  <si>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</si>
  <si>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</si>
  <si>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</si>
  <si>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</si>
  <si>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</si>
  <si>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</si>
  <si>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</si>
  <si>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</si>
  <si>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</si>
  <si>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</si>
  <si>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</si>
  <si>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</si>
  <si>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</si>
  <si>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</si>
  <si>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</si>
  <si>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</si>
  <si>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</si>
  <si>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</si>
  <si>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</si>
  <si>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</si>
  <si>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</si>
  <si>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</si>
  <si>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</si>
  <si>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</si>
  <si>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</si>
  <si>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</si>
  <si>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</si>
  <si>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</si>
  <si>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</si>
  <si>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</si>
  <si>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</si>
  <si>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</si>
  <si>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</si>
  <si>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</si>
  <si>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</si>
  <si>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</si>
  <si>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</si>
  <si>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</si>
  <si>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</si>
  <si>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</si>
  <si>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</si>
  <si>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</si>
  <si>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</si>
  <si>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</si>
  <si>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</si>
  <si>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</si>
  <si>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</si>
  <si>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</si>
  <si>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</si>
  <si>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</si>
  <si>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</si>
  <si>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</si>
  <si>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</si>
  <si>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</si>
  <si>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</si>
  <si>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</si>
  <si>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</si>
  <si>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</si>
  <si>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</si>
  <si>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</si>
  <si>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</si>
  <si>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</si>
  <si>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</si>
  <si>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</si>
  <si>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</si>
  <si>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</si>
  <si>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</si>
  <si>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</si>
  <si>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</si>
  <si>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</si>
  <si>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</si>
  <si>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</si>
  <si>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</si>
  <si>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</si>
  <si>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</si>
  <si>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</si>
  <si>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</si>
  <si>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</si>
  <si>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</si>
  <si>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</si>
  <si>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</si>
  <si>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</si>
  <si>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</si>
  <si>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</si>
  <si>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</si>
  <si>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</si>
  <si>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</si>
  <si>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</si>
  <si>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</si>
  <si>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</si>
  <si>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</si>
  <si>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</si>
  <si>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</si>
  <si>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</si>
  <si>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</si>
  <si>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</si>
  <si>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</si>
  <si>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</si>
  <si>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</si>
  <si>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</si>
  <si>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</si>
  <si>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</si>
  <si>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</si>
  <si>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</si>
  <si>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</si>
  <si>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</si>
  <si>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</si>
  <si>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</si>
  <si>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</si>
  <si>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</si>
  <si>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</si>
  <si>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</si>
  <si>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</si>
  <si>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</si>
  <si>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</si>
  <si>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</si>
  <si>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</si>
  <si>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</si>
  <si>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</si>
  <si>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</si>
  <si>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</si>
  <si>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</si>
  <si>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</si>
  <si>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</si>
  <si>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</si>
  <si>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</si>
  <si>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</si>
  <si>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</si>
  <si>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</si>
  <si>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</si>
  <si>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</si>
  <si>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</si>
  <si>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</si>
  <si>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</si>
  <si>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</si>
  <si>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</si>
  <si>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</si>
  <si>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</si>
  <si>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</si>
  <si>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</si>
  <si>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</si>
  <si>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</si>
  <si>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</si>
  <si>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</si>
  <si>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</si>
  <si>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</si>
  <si>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</si>
  <si>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</si>
  <si>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</si>
  <si>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</si>
  <si>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</si>
  <si>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</si>
  <si>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</si>
  <si>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</si>
  <si>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</si>
  <si>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</si>
  <si>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</si>
  <si>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</si>
  <si>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</si>
  <si>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</si>
  <si>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</si>
  <si>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</si>
  <si>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</si>
  <si>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</si>
  <si>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</si>
  <si>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</si>
  <si>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</si>
  <si>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</si>
  <si>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</si>
  <si>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</si>
  <si>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</si>
  <si>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</si>
  <si>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</si>
  <si>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</si>
  <si>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</si>
  <si>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</si>
  <si>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</si>
  <si>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</si>
  <si>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</si>
  <si>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</si>
  <si>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</si>
  <si>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</si>
  <si>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</si>
  <si>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</si>
  <si>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</si>
  <si>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</si>
  <si>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</si>
  <si>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</si>
  <si>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</si>
  <si>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</si>
  <si>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</si>
  <si>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</si>
  <si>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</si>
  <si>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</si>
  <si>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</si>
  <si>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</si>
  <si>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</si>
  <si>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</si>
  <si>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</si>
  <si>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</si>
  <si>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</si>
  <si>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</si>
  <si>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</si>
  <si>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</si>
  <si>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</si>
  <si>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</si>
  <si>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</si>
  <si>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</si>
  <si>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</si>
  <si>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</si>
  <si>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</si>
  <si>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</si>
  <si>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</si>
  <si>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</si>
  <si>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</si>
  <si>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</si>
  <si>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</si>
  <si>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</si>
  <si>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</si>
  <si>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</si>
  <si>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</si>
  <si>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</si>
  <si>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</si>
  <si>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</si>
  <si>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</si>
  <si>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</si>
  <si>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</si>
  <si>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</si>
  <si>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</si>
  <si>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</si>
  <si>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</si>
  <si>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</si>
  <si>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</si>
  <si>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</si>
  <si>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</si>
  <si>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</si>
  <si>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</si>
  <si>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</si>
  <si>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</si>
  <si>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</si>
  <si>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</si>
  <si>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</si>
  <si>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</si>
  <si>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</si>
  <si>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</si>
  <si>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</si>
  <si>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</si>
  <si>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</si>
  <si>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</si>
  <si>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</si>
  <si>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</si>
  <si>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</si>
  <si>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</si>
  <si>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</si>
  <si>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</si>
  <si>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</si>
  <si>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</si>
  <si>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</si>
  <si>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</si>
  <si>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</si>
  <si>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</si>
  <si>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</si>
  <si>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</si>
  <si>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</si>
  <si>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</si>
  <si>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</si>
  <si>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</si>
  <si>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</si>
  <si>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</si>
  <si>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</si>
  <si>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</si>
  <si>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</si>
  <si>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</si>
  <si>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</si>
  <si>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</si>
  <si>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</si>
  <si>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</si>
  <si>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</si>
  <si>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</si>
  <si>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</si>
  <si>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</si>
  <si>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</si>
  <si>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</si>
  <si>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</si>
  <si>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</si>
  <si>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</si>
  <si>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</si>
  <si>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</si>
  <si>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</si>
  <si>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</si>
  <si>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</si>
  <si>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</si>
  <si>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</si>
  <si>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</si>
  <si>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</si>
  <si>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</si>
  <si>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</si>
  <si>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</si>
  <si>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</si>
  <si>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</si>
  <si>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</si>
  <si>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</si>
  <si>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</si>
  <si>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</si>
  <si>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</si>
  <si>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</si>
  <si>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</si>
  <si>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</si>
  <si>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</si>
  <si>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</si>
  <si>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</si>
  <si>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</si>
  <si>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</si>
  <si>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</si>
  <si>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</si>
  <si>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</si>
  <si>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</si>
  <si>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</si>
  <si>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</si>
  <si>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</si>
  <si>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</si>
  <si>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</si>
  <si>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</si>
  <si>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</si>
  <si>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</si>
  <si>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</si>
  <si>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</si>
  <si>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</si>
  <si>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</si>
  <si>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</si>
  <si>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</si>
  <si>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</si>
  <si>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</si>
  <si>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</si>
  <si>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</si>
  <si>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</si>
  <si>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</si>
  <si>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</si>
  <si>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</si>
  <si>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</si>
  <si>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</si>
  <si>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</si>
  <si>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</si>
  <si>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</si>
  <si>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</si>
  <si>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</si>
  <si>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</si>
  <si>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</si>
  <si>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</si>
  <si>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</si>
  <si>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</si>
  <si>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</si>
  <si>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</si>
  <si>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</si>
  <si>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</si>
  <si>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</si>
  <si>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</si>
  <si>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</si>
  <si>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</si>
  <si>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</si>
  <si>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</si>
  <si>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</si>
  <si>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</si>
  <si>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</si>
  <si>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</si>
  <si>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</si>
  <si>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</si>
  <si>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</si>
  <si>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</si>
  <si>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</si>
  <si>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</si>
  <si>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</si>
  <si>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</si>
  <si>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</si>
  <si>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</si>
  <si>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</si>
  <si>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</si>
  <si>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</si>
  <si>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</si>
  <si>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</si>
  <si>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</si>
  <si>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</si>
  <si>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</si>
  <si>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</si>
  <si>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</si>
  <si>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</si>
  <si>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</si>
  <si>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</si>
  <si>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</si>
  <si>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</si>
  <si>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</si>
  <si>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</si>
  <si>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</si>
  <si>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</si>
  <si>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</si>
  <si>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</si>
  <si>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</si>
  <si>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</si>
  <si>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</si>
  <si>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</si>
  <si>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</si>
  <si>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</si>
  <si>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</si>
  <si>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</si>
  <si>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</si>
  <si>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</si>
  <si>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</si>
  <si>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</si>
  <si>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</si>
  <si>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</si>
  <si>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</si>
  <si>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</si>
  <si>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</si>
  <si>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</si>
  <si>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</si>
  <si>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</si>
  <si>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</si>
  <si>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</si>
  <si>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</si>
  <si>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</si>
  <si>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</si>
  <si>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</si>
  <si>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</si>
  <si>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</si>
  <si>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</si>
  <si>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</si>
  <si>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</si>
  <si>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</si>
  <si>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</si>
  <si>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</si>
  <si>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</si>
  <si>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</si>
  <si>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</si>
  <si>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</si>
  <si>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</si>
  <si>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</si>
  <si>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</si>
  <si>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</si>
  <si>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</si>
  <si>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</si>
  <si>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</si>
  <si>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</si>
  <si>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</si>
  <si>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</si>
  <si>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</si>
  <si>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</si>
  <si>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</si>
  <si>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</si>
  <si>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</si>
  <si>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</si>
  <si>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</si>
  <si>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</si>
  <si>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</si>
  <si>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</si>
  <si>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</si>
  <si>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</si>
  <si>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</si>
  <si>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</si>
  <si>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</si>
  <si>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</si>
  <si>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</si>
  <si>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</si>
  <si>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</si>
  <si>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</si>
  <si>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</si>
  <si>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</si>
  <si>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</si>
  <si>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</si>
  <si>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</si>
  <si>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</si>
  <si>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</si>
  <si>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</si>
  <si>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</si>
  <si>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</si>
  <si>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</si>
  <si>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</si>
  <si>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</si>
  <si>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</si>
  <si>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</si>
  <si>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</si>
  <si>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</si>
  <si>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</si>
  <si>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</si>
  <si>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</si>
  <si>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</si>
  <si>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</si>
  <si>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</si>
  <si>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</si>
  <si>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</si>
  <si>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</si>
  <si>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</si>
  <si>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</si>
  <si>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</si>
  <si>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</si>
  <si>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</si>
  <si>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</si>
  <si>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</si>
  <si>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</si>
  <si>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</si>
  <si>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</si>
  <si>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</si>
  <si>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</si>
  <si>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</si>
  <si>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</si>
  <si>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</si>
  <si>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</si>
  <si>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</si>
  <si>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</si>
  <si>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</si>
  <si>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</si>
  <si>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</si>
  <si>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</si>
  <si>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</si>
  <si>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</si>
  <si>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</si>
  <si>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</si>
  <si>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</si>
  <si>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</si>
  <si>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</si>
  <si>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</si>
  <si>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</si>
  <si>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</si>
  <si>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</si>
  <si>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</si>
  <si>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</si>
  <si>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</si>
  <si>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</si>
  <si>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</si>
  <si>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</si>
  <si>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</si>
  <si>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</si>
  <si>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</si>
  <si>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</si>
  <si>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</si>
  <si>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</si>
  <si>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</si>
  <si>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</si>
  <si>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</si>
  <si>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</si>
  <si>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</si>
  <si>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</si>
  <si>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</si>
  <si>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</si>
  <si>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</si>
  <si>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</si>
  <si>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</si>
  <si>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</si>
  <si>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</si>
  <si>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</si>
  <si>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</si>
  <si>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</si>
  <si>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</si>
  <si>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</si>
  <si>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</si>
  <si>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</si>
  <si>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</si>
  <si>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</si>
  <si>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</si>
  <si>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</si>
  <si>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</si>
  <si>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</si>
  <si>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</si>
  <si>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</si>
  <si>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</si>
  <si>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</si>
  <si>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</si>
  <si>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</si>
  <si>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</si>
  <si>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</si>
  <si>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</si>
  <si>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</si>
  <si>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</si>
  <si>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</si>
  <si>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</si>
  <si>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</si>
  <si>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</si>
  <si>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</si>
  <si>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</si>
  <si>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</si>
  <si>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</si>
  <si>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</si>
  <si>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</si>
  <si>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</si>
  <si>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</si>
  <si>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</si>
  <si>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</si>
  <si>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</si>
  <si>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</si>
  <si>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</si>
  <si>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</si>
  <si>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</si>
  <si>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</si>
  <si>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</si>
  <si>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</si>
  <si>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</si>
  <si>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</si>
  <si>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</si>
  <si>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</si>
  <si>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</si>
  <si>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</si>
  <si>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</si>
  <si>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</si>
  <si>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</si>
  <si>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</si>
  <si>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</si>
  <si>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</si>
  <si>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</si>
  <si>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</si>
  <si>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</si>
  <si>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</si>
  <si>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</si>
  <si>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</si>
  <si>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</si>
  <si>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</si>
  <si>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</si>
  <si>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</si>
  <si>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</si>
  <si>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</si>
  <si>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</si>
  <si>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</si>
  <si>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</si>
  <si>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</si>
  <si>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</si>
  <si>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</si>
  <si>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</si>
  <si>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</si>
  <si>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</si>
  <si>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</si>
  <si>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</si>
  <si>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</si>
  <si>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</si>
  <si>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</si>
  <si>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</si>
  <si>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</si>
  <si>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</si>
  <si>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</si>
  <si>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</si>
  <si>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</si>
  <si>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</si>
  <si>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</si>
  <si>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</si>
  <si>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</si>
  <si>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</si>
  <si>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</si>
  <si>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</si>
  <si>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</si>
  <si>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</si>
  <si>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</si>
  <si>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</si>
  <si>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</si>
  <si>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</si>
  <si>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</si>
  <si>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</si>
  <si>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</si>
  <si>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</si>
  <si>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</si>
  <si>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</si>
  <si>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</si>
  <si>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</si>
  <si>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</si>
  <si>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</si>
  <si>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</si>
  <si>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</si>
  <si>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</si>
  <si>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</si>
  <si>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</si>
  <si>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</si>
  <si>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</si>
  <si>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</si>
  <si>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</si>
  <si>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</si>
  <si>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</si>
  <si>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</si>
  <si>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</si>
  <si>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</si>
  <si>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</si>
  <si>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</si>
  <si>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</si>
  <si>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</si>
  <si>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</si>
  <si>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</si>
  <si>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</si>
  <si>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</si>
  <si>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</si>
  <si>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</si>
  <si>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</si>
  <si>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</si>
  <si>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</si>
  <si>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</si>
  <si>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</si>
  <si>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</si>
  <si>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</si>
  <si>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</si>
  <si>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</si>
  <si>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</si>
  <si>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</si>
  <si>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</si>
  <si>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</si>
  <si>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</si>
  <si>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</si>
  <si>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</si>
  <si>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</si>
  <si>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</si>
  <si>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</si>
  <si>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</si>
  <si>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</si>
  <si>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</si>
  <si>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</si>
  <si>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</si>
  <si>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</si>
  <si>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</si>
  <si>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</si>
  <si>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</si>
  <si>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</si>
  <si>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</si>
  <si>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</si>
  <si>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</si>
  <si>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</si>
  <si>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</si>
  <si>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</si>
  <si>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</si>
  <si>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</si>
  <si>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</si>
  <si>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</si>
  <si>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</si>
  <si>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</si>
  <si>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</si>
  <si>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</si>
  <si>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</si>
  <si>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</si>
  <si>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</si>
  <si>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</si>
  <si>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</si>
  <si>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</si>
  <si>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</si>
  <si>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</si>
  <si>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</si>
  <si>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</si>
  <si>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</si>
  <si>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</si>
  <si>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</si>
  <si>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</si>
  <si>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</si>
  <si>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</si>
  <si>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</si>
  <si>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</si>
  <si>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</si>
  <si>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</si>
  <si>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</si>
  <si>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</si>
  <si>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</si>
  <si>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</si>
  <si>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</si>
  <si>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</si>
  <si>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</si>
  <si>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</si>
  <si>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</si>
  <si>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</si>
  <si>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</si>
  <si>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</si>
  <si>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</si>
  <si>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</si>
  <si>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</si>
  <si>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</si>
  <si>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</si>
  <si>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</si>
  <si>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</si>
  <si>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</si>
  <si>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</si>
  <si>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</si>
  <si>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</si>
  <si>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</si>
  <si>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</si>
  <si>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</si>
  <si>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</si>
  <si>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</si>
  <si>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</si>
  <si>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</si>
  <si>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</si>
  <si>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</si>
  <si>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</si>
  <si>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</si>
  <si>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</si>
  <si>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</si>
  <si>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</si>
  <si>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</si>
  <si>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</si>
  <si>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</si>
  <si>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</si>
  <si>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</si>
  <si>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</si>
  <si>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</si>
  <si>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</si>
  <si>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</si>
  <si>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</si>
  <si>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</si>
  <si>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</si>
  <si>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</si>
  <si>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</si>
  <si>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</si>
  <si>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</si>
  <si>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</si>
  <si>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</si>
  <si>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</si>
  <si>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</si>
  <si>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</si>
  <si>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</si>
  <si>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</si>
  <si>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</si>
  <si>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</si>
  <si>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</si>
  <si>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</si>
  <si>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</si>
  <si>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</si>
  <si>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</si>
  <si>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</si>
  <si>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</si>
  <si>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</si>
  <si>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</si>
  <si>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</si>
  <si>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</si>
  <si>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</si>
  <si>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</si>
  <si>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</si>
  <si>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</si>
  <si>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</si>
  <si>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</si>
  <si>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</si>
  <si>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</si>
  <si>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</si>
  <si>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</si>
  <si>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</si>
  <si>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</si>
  <si>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</si>
  <si>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</si>
  <si>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</si>
  <si>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</si>
  <si>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</si>
  <si>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</si>
  <si>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</si>
  <si>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</si>
  <si>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</si>
  <si>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</si>
  <si>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</si>
  <si>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</si>
  <si>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</si>
  <si>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</si>
  <si>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</si>
  <si>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</si>
  <si>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</si>
  <si>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</si>
  <si>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</si>
  <si>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</si>
  <si>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</si>
  <si>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</si>
  <si>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</si>
  <si>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</si>
  <si>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</si>
  <si>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</si>
  <si>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</si>
  <si>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</si>
  <si>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</si>
  <si>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</si>
  <si>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</si>
  <si>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</si>
  <si>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</si>
  <si>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</si>
  <si>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</si>
  <si>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</si>
  <si>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</si>
  <si>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</si>
  <si>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</si>
  <si>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</si>
  <si>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</si>
  <si>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</si>
  <si>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</si>
  <si>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</si>
  <si>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</si>
  <si>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</si>
  <si>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</si>
  <si>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</si>
  <si>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</si>
  <si>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</si>
  <si>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</si>
  <si>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</si>
  <si>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</si>
  <si>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</si>
  <si>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</si>
  <si>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</si>
  <si>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</si>
  <si>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</si>
  <si>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</si>
  <si>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</si>
  <si>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</si>
  <si>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</si>
  <si>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</si>
  <si>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</si>
  <si>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</si>
  <si>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</si>
  <si>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</si>
  <si>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</si>
  <si>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</si>
  <si>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</si>
  <si>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</si>
  <si>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</si>
  <si>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</si>
  <si>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</si>
  <si>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</si>
  <si>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</si>
  <si>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</si>
  <si>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</si>
  <si>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</si>
  <si>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</si>
  <si>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</si>
  <si>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</si>
  <si>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</si>
  <si>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</si>
  <si>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</si>
  <si>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</si>
  <si>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</si>
  <si>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</si>
  <si>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</si>
  <si>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</si>
  <si>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</si>
  <si>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</si>
  <si>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</si>
  <si>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</si>
  <si>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</si>
  <si>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</si>
  <si>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</si>
  <si>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</si>
  <si>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</si>
  <si>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</si>
  <si>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</si>
  <si>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</si>
  <si>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</si>
  <si>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</si>
  <si>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</si>
  <si>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</si>
  <si>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</si>
  <si>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</si>
  <si>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</si>
  <si>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</si>
  <si>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</si>
  <si>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</si>
  <si>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</si>
  <si>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</si>
  <si>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</si>
  <si>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</si>
  <si>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</si>
  <si>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</si>
  <si>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</si>
  <si>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</si>
  <si>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</si>
  <si>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</si>
  <si>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</si>
  <si>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</si>
  <si>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</si>
  <si>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</si>
  <si>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</si>
  <si>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</si>
  <si>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</si>
  <si>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</si>
  <si>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</si>
  <si>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</si>
  <si>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</si>
  <si>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</si>
  <si>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</si>
  <si>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</si>
  <si>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</si>
  <si>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</si>
  <si>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</si>
  <si>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</si>
  <si>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</si>
  <si>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</si>
  <si>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</si>
  <si>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</si>
  <si>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</si>
  <si>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</si>
  <si>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</si>
  <si>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</si>
  <si>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</si>
  <si>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</si>
  <si>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</si>
  <si>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</si>
  <si>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</si>
  <si>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</si>
  <si>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</si>
  <si>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</si>
  <si>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</si>
  <si>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</si>
  <si>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</si>
  <si>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</si>
  <si>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</si>
  <si>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</si>
  <si>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</si>
  <si>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</si>
  <si>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</si>
  <si>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</si>
  <si>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</si>
  <si>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</si>
  <si>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</si>
  <si>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</si>
  <si>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</si>
  <si>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</si>
  <si>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</si>
  <si>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</si>
  <si>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</si>
  <si>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</si>
  <si>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</si>
  <si>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</si>
  <si>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</si>
  <si>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</si>
  <si>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</si>
  <si>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</si>
  <si>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</si>
  <si>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</si>
  <si>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</si>
  <si>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</si>
  <si>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</si>
  <si>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</si>
  <si>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</si>
  <si>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</si>
  <si>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</si>
  <si>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</si>
  <si>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</si>
  <si>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</si>
  <si>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</si>
  <si>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</si>
  <si>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</si>
  <si>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</si>
  <si>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</si>
  <si>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</si>
  <si>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</si>
  <si>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</si>
  <si>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</si>
  <si>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</si>
  <si>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</si>
  <si>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</si>
  <si>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</si>
  <si>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</si>
  <si>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</si>
  <si>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</si>
  <si>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</si>
  <si>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</si>
  <si>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</si>
  <si>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</si>
  <si>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</si>
  <si>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</si>
  <si>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</si>
  <si>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</si>
  <si>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</si>
  <si>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</si>
  <si>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</si>
  <si>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</si>
  <si>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</si>
  <si>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</si>
  <si>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</si>
  <si>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</si>
  <si>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</si>
  <si>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</si>
  <si>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</si>
  <si>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</si>
  <si>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</si>
  <si>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</si>
  <si>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</si>
  <si>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</si>
  <si>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</si>
  <si>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</si>
  <si>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</si>
  <si>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</si>
  <si>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</si>
  <si>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CONVIVIENDO CON LA NIÑEZ</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</si>
  <si>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</si>
  <si>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t>
  </si>
  <si>
    <t>24</t>
  </si>
  <si>
    <t>05</t>
  </si>
  <si>
    <t>07</t>
  </si>
  <si>
    <t>22</t>
  </si>
  <si>
    <t>26</t>
  </si>
  <si>
    <t>65</t>
  </si>
  <si>
    <t>80</t>
  </si>
  <si>
    <t>84</t>
  </si>
  <si>
    <t>168</t>
  </si>
  <si>
    <t>183</t>
  </si>
  <si>
    <t>187</t>
  </si>
  <si>
    <t>93</t>
  </si>
  <si>
    <t>108</t>
  </si>
  <si>
    <t>112</t>
  </si>
  <si>
    <t>304</t>
  </si>
  <si>
    <t>318</t>
  </si>
  <si>
    <t>319</t>
  </si>
  <si>
    <t>323</t>
  </si>
  <si>
    <t>442</t>
  </si>
  <si>
    <t>443</t>
  </si>
  <si>
    <t>461</t>
  </si>
  <si>
    <t>484</t>
  </si>
  <si>
    <t>485</t>
  </si>
  <si>
    <t>35</t>
  </si>
  <si>
    <t>36</t>
  </si>
  <si>
    <t>46</t>
  </si>
  <si>
    <t>50</t>
  </si>
  <si>
    <t>123</t>
  </si>
  <si>
    <t>127</t>
  </si>
  <si>
    <t>143</t>
  </si>
  <si>
    <t>446</t>
  </si>
  <si>
    <t>453</t>
  </si>
  <si>
    <t>489</t>
  </si>
  <si>
    <t>500</t>
  </si>
  <si>
    <t>502</t>
  </si>
  <si>
    <t>369</t>
  </si>
  <si>
    <t>373</t>
  </si>
  <si>
    <t>376</t>
  </si>
  <si>
    <t>391</t>
  </si>
  <si>
    <t>396</t>
  </si>
  <si>
    <t>245</t>
  </si>
  <si>
    <t>266</t>
  </si>
  <si>
    <t>79</t>
  </si>
  <si>
    <t>87</t>
  </si>
  <si>
    <t>199</t>
  </si>
  <si>
    <t>200</t>
  </si>
  <si>
    <t>201</t>
  </si>
  <si>
    <t>205</t>
  </si>
  <si>
    <t>BRINDAR ATENCION A NIÑOS Y NIÑAS MENORES DE 6 MESES HASTA 5 AÑOS CON VULNERABILIDAD ECONOMICA Y SOCIAL, PRIORITARIAMENTE A QUIENES POR RAZONES DE TRABAJO DE SUS PADRES O ADULTO RESPONSABLE DE SU CUIDADO PERMANECEN SOLOS TEMPORALMENTE Y A LOS HIJOS DE FAMILIAS EN SITUACION DE DESPLAZAMIENTO.</t>
  </si>
  <si>
    <t xml:space="preserve">ATENDER A LA PRIMERA INFANCIA EN EL MARCO DE LA ESTRATEGIA "DE CERO A SIEMPRE", DE CONFORMIDAD CON LA DIRECTRICES, LINEAMIENTOS Y PARAMETROS ESTABLECIDOS POR EL ICBF, ASI COMO REGULAR LAS RELACIONES ENTRE LAS PARTES DERIVADAS DE LA ENTREGA DE APORTES DEL ICBF AL CONTRATISTA PARA QUE ESE ASUMA CON SU PERSONAL Y BAJO SU EXCLUSIVA RESPONSABILIDAD DICHA ATENCION. </t>
  </si>
  <si>
    <t>PRESTAR EL SREVICIO DE ATENCION, EDUACION INICIAL Y CUIDADOS A NIÑOS Y NIÑAS MENORES DE CINCO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</si>
  <si>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ANTENCION INTENGRAL  "DE CERO A SIEMPRE".</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</si>
  <si>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ANTENCION INTENGRAL  "DE CERO A SIEMPRE" EN EL SERVICIO DE HOGARES INFANTILES.</t>
  </si>
  <si>
    <t>PRESTAR LOS SERVICIOS PARA LA ATENCIÓN A LA PRIMERA INFANCIA EN LOS HOGARES COMUNITARIOS DE BIENESTAR HCB,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</si>
  <si>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</si>
  <si>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</si>
  <si>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LIQUIDADO</t>
  </si>
  <si>
    <t>126</t>
  </si>
  <si>
    <t>137</t>
  </si>
  <si>
    <t>112546</t>
  </si>
  <si>
    <t xml:space="preserve">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</si>
  <si>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</si>
  <si>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MARIA DOLORES PIZA LOSADA</t>
  </si>
  <si>
    <t>CALLE 6 #7-64 Barrio Centro -  Neiva</t>
  </si>
  <si>
    <t xml:space="preserve">Avenida 26 # 35-39 - Neiva </t>
  </si>
  <si>
    <t>fundacioncaminosdepaz@yahoo.com.mx</t>
  </si>
  <si>
    <t>ASOCIACIÓN DE USUARIOS DEL PROGRAMA HOGARES COMUNITARIOS DE BIENESTAR MUNICIPIO DEL PITAL</t>
  </si>
  <si>
    <t>03 DE 2013</t>
  </si>
  <si>
    <t>06 DE 2014</t>
  </si>
  <si>
    <t xml:space="preserve">ASOCIACIÓN DE USUARIOS DEL PROGRAMA HOGARES COMUNITARIOS DE BIENESTAR MUNICIPIO DEL PITAL </t>
  </si>
  <si>
    <t>08 DE 2015</t>
  </si>
  <si>
    <t>02 DE 2018</t>
  </si>
  <si>
    <t>04 DE 2018</t>
  </si>
  <si>
    <t>06 DE 2018</t>
  </si>
  <si>
    <t>07 DE 2019</t>
  </si>
  <si>
    <t>08 DE 2019</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</si>
  <si>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las madres comunitarias para el desarrollo integral de los niños y niñas de cero a cinco años.
</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</si>
  <si>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las madres comunitarias para el desarrollo integral de los niños y niñas de cero a cinco años.
Suministro de Alimentos para el desarrollo del programa 
</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</si>
  <si>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las madres comunitarias para el desarrollo integral de los niños y niñas de cero a cinco años.
</t>
  </si>
  <si>
    <t>DEIVI EDILMER TIERRADENTRO LASSO</t>
  </si>
  <si>
    <t>CALLE 8 # 10-29  PITAL</t>
  </si>
  <si>
    <t>3186753459</t>
  </si>
  <si>
    <t>asomadres440@gmail.com</t>
  </si>
  <si>
    <t>2021-41-41001372020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</si>
</sst>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82" zoomScaleNormal="82"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44193.642101620368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0" t="str">
        <f>HYPERLINK("#Integrante_1!A109","CAPACIDAD RESIDUAL")</f>
        <v>CAPACIDAD RESIDUAL</v>
      </c>
      <c r="F8" s="261"/>
      <c r="G8" s="262"/>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0" t="str">
        <f>HYPERLINK("#Integrante_1!A162","TALENTO HUMANO")</f>
        <v>TALENTO HUMANO</v>
      </c>
      <c r="F9" s="261"/>
      <c r="G9" s="262"/>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0" t="str">
        <f>HYPERLINK("#Integrante_1!F162","INFRAESTRUCTURA")</f>
        <v>INFRAESTRUCTURA</v>
      </c>
      <c r="F10" s="261"/>
      <c r="G10" s="262"/>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2767</v>
      </c>
      <c r="D15" s="35"/>
      <c r="E15" s="35"/>
      <c r="F15" s="5"/>
      <c r="G15" s="32" t="s">
        <v>1168</v>
      </c>
      <c r="H15" s="105" t="s">
        <v>660</v>
      </c>
      <c r="I15" s="32" t="s">
        <v>2629</v>
      </c>
      <c r="J15" s="110" t="s">
        <v>2637</v>
      </c>
      <c r="L15" s="257" t="s">
        <v>8</v>
      </c>
      <c r="M15" s="257"/>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v>813010298</v>
      </c>
      <c r="C20" s="5"/>
      <c r="D20" s="74"/>
      <c r="E20" s="152" t="s">
        <v>2669</v>
      </c>
      <c r="F20" s="186" t="s">
        <v>2681</v>
      </c>
      <c r="G20" s="5"/>
      <c r="H20" s="263"/>
      <c r="I20" s="141" t="s">
        <v>660</v>
      </c>
      <c r="J20" s="142" t="s">
        <v>662</v>
      </c>
      <c r="K20" s="143">
        <v>2327821062</v>
      </c>
      <c r="L20" s="144"/>
      <c r="M20" s="144">
        <v>44561</v>
      </c>
      <c r="N20" s="127">
        <f>+(M20-L20)/30</f>
        <v>1485.3666666666666</v>
      </c>
      <c r="O20" s="130"/>
      <c r="U20" s="126"/>
      <c r="V20" s="107">
        <f ca="1">NOW()</f>
        <v>44193.642101620368</v>
      </c>
      <c r="W20" s="107">
        <f ca="1">NOW()</f>
        <v>44193.642101620368</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str">
        <f>VLOOKUP(B20,EAS!A2:B1439,2,0)</f>
        <v>FUNDACION CAMINOS DE PAZ PARA LA CONVIVENCIA SOCIAL</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t="s">
        <v>2682</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39084</v>
      </c>
      <c r="F48" s="137">
        <v>39447</v>
      </c>
      <c r="G48" s="164">
        <f>IF(AND(E48&lt;&gt;"",F48&lt;&gt;""),((F48-E48)/30),"")</f>
        <v>12.1</v>
      </c>
      <c r="H48" s="116" t="s">
        <v>2732</v>
      </c>
      <c r="I48" s="115" t="s">
        <v>660</v>
      </c>
      <c r="J48" s="115" t="s">
        <v>662</v>
      </c>
      <c r="K48" s="117">
        <v>81678000</v>
      </c>
      <c r="L48" s="118" t="s">
        <v>2738</v>
      </c>
      <c r="M48" s="112">
        <v>1</v>
      </c>
      <c r="N48" s="118" t="s">
        <v>27</v>
      </c>
      <c r="O48" s="118" t="s">
        <v>2739</v>
      </c>
      <c r="P48" s="80"/>
    </row>
    <row r="49" spans="1:16" s="6" customFormat="1" ht="24.75" customHeight="1" x14ac:dyDescent="0.25">
      <c r="A49" s="135">
        <v>2</v>
      </c>
      <c r="B49" s="116" t="s">
        <v>2671</v>
      </c>
      <c r="C49" s="118" t="s">
        <v>31</v>
      </c>
      <c r="D49" s="115" t="s">
        <v>2684</v>
      </c>
      <c r="E49" s="137">
        <v>39084</v>
      </c>
      <c r="F49" s="137">
        <v>39447</v>
      </c>
      <c r="G49" s="164">
        <f t="shared" ref="G49:G107" si="2">IF(AND(E49&lt;&gt;"",F49&lt;&gt;""),((F49-E49)/30),"")</f>
        <v>12.1</v>
      </c>
      <c r="H49" s="116" t="s">
        <v>2732</v>
      </c>
      <c r="I49" s="115" t="s">
        <v>660</v>
      </c>
      <c r="J49" s="115" t="s">
        <v>662</v>
      </c>
      <c r="K49" s="117">
        <v>175177116</v>
      </c>
      <c r="L49" s="118" t="s">
        <v>2738</v>
      </c>
      <c r="M49" s="112">
        <v>1</v>
      </c>
      <c r="N49" s="118" t="s">
        <v>2740</v>
      </c>
      <c r="O49" s="118" t="s">
        <v>2739</v>
      </c>
      <c r="P49" s="80"/>
    </row>
    <row r="50" spans="1:16" s="6" customFormat="1" ht="24.75" customHeight="1" x14ac:dyDescent="0.25">
      <c r="A50" s="135">
        <v>3</v>
      </c>
      <c r="B50" s="116" t="s">
        <v>2671</v>
      </c>
      <c r="C50" s="118" t="s">
        <v>31</v>
      </c>
      <c r="D50" s="115" t="s">
        <v>2685</v>
      </c>
      <c r="E50" s="137">
        <v>39449</v>
      </c>
      <c r="F50" s="137">
        <v>39813</v>
      </c>
      <c r="G50" s="164">
        <f t="shared" si="2"/>
        <v>12.133333333333333</v>
      </c>
      <c r="H50" s="114" t="s">
        <v>2732</v>
      </c>
      <c r="I50" s="115" t="s">
        <v>660</v>
      </c>
      <c r="J50" s="115" t="s">
        <v>662</v>
      </c>
      <c r="K50" s="117">
        <v>168832443</v>
      </c>
      <c r="L50" s="118" t="s">
        <v>2738</v>
      </c>
      <c r="M50" s="112">
        <v>1</v>
      </c>
      <c r="N50" s="118" t="s">
        <v>2740</v>
      </c>
      <c r="O50" s="118" t="s">
        <v>2739</v>
      </c>
      <c r="P50" s="80"/>
    </row>
    <row r="51" spans="1:16" s="6" customFormat="1" ht="24.75" customHeight="1" outlineLevel="1" x14ac:dyDescent="0.25">
      <c r="A51" s="135">
        <v>4</v>
      </c>
      <c r="B51" s="116" t="s">
        <v>2671</v>
      </c>
      <c r="C51" s="118" t="s">
        <v>31</v>
      </c>
      <c r="D51" s="115" t="s">
        <v>2686</v>
      </c>
      <c r="E51" s="137">
        <v>39819</v>
      </c>
      <c r="F51" s="137">
        <v>40178</v>
      </c>
      <c r="G51" s="164">
        <f t="shared" si="2"/>
        <v>11.966666666666667</v>
      </c>
      <c r="H51" s="116" t="s">
        <v>2732</v>
      </c>
      <c r="I51" s="115" t="s">
        <v>660</v>
      </c>
      <c r="J51" s="115" t="s">
        <v>662</v>
      </c>
      <c r="K51" s="117">
        <v>178701941</v>
      </c>
      <c r="L51" s="118" t="s">
        <v>2738</v>
      </c>
      <c r="M51" s="112">
        <v>1</v>
      </c>
      <c r="N51" s="118" t="s">
        <v>2740</v>
      </c>
      <c r="O51" s="118" t="s">
        <v>2739</v>
      </c>
      <c r="P51" s="80"/>
    </row>
    <row r="52" spans="1:16" s="7" customFormat="1" ht="24.75" customHeight="1" outlineLevel="1" x14ac:dyDescent="0.25">
      <c r="A52" s="136">
        <v>5</v>
      </c>
      <c r="B52" s="116" t="s">
        <v>2671</v>
      </c>
      <c r="C52" s="118" t="s">
        <v>31</v>
      </c>
      <c r="D52" s="115" t="s">
        <v>2687</v>
      </c>
      <c r="E52" s="137">
        <v>39819</v>
      </c>
      <c r="F52" s="137">
        <v>40178</v>
      </c>
      <c r="G52" s="164">
        <f t="shared" si="2"/>
        <v>11.966666666666667</v>
      </c>
      <c r="H52" s="114" t="s">
        <v>2732</v>
      </c>
      <c r="I52" s="115" t="s">
        <v>660</v>
      </c>
      <c r="J52" s="115" t="s">
        <v>662</v>
      </c>
      <c r="K52" s="117">
        <v>93730000</v>
      </c>
      <c r="L52" s="118" t="s">
        <v>2738</v>
      </c>
      <c r="M52" s="112">
        <v>1</v>
      </c>
      <c r="N52" s="118" t="s">
        <v>2740</v>
      </c>
      <c r="O52" s="118" t="s">
        <v>2739</v>
      </c>
      <c r="P52" s="81"/>
    </row>
    <row r="53" spans="1:16" s="7" customFormat="1" ht="24.75" customHeight="1" outlineLevel="1" x14ac:dyDescent="0.25">
      <c r="A53" s="136">
        <v>6</v>
      </c>
      <c r="B53" s="116" t="s">
        <v>2671</v>
      </c>
      <c r="C53" s="118" t="s">
        <v>31</v>
      </c>
      <c r="D53" s="115" t="s">
        <v>2688</v>
      </c>
      <c r="E53" s="137">
        <v>39819</v>
      </c>
      <c r="F53" s="137">
        <v>40178</v>
      </c>
      <c r="G53" s="164">
        <f t="shared" si="2"/>
        <v>11.966666666666667</v>
      </c>
      <c r="H53" s="114" t="s">
        <v>2732</v>
      </c>
      <c r="I53" s="115" t="s">
        <v>660</v>
      </c>
      <c r="J53" s="115" t="s">
        <v>662</v>
      </c>
      <c r="K53" s="117">
        <v>209765000</v>
      </c>
      <c r="L53" s="118" t="s">
        <v>2738</v>
      </c>
      <c r="M53" s="112">
        <v>1</v>
      </c>
      <c r="N53" s="118" t="s">
        <v>2740</v>
      </c>
      <c r="O53" s="118" t="s">
        <v>2739</v>
      </c>
      <c r="P53" s="81"/>
    </row>
    <row r="54" spans="1:16" s="7" customFormat="1" ht="24.75" customHeight="1" outlineLevel="1" x14ac:dyDescent="0.25">
      <c r="A54" s="136">
        <v>7</v>
      </c>
      <c r="B54" s="116" t="s">
        <v>2671</v>
      </c>
      <c r="C54" s="118" t="s">
        <v>31</v>
      </c>
      <c r="D54" s="115" t="s">
        <v>2689</v>
      </c>
      <c r="E54" s="137">
        <v>40192</v>
      </c>
      <c r="F54" s="137">
        <v>40543</v>
      </c>
      <c r="G54" s="164">
        <f t="shared" si="2"/>
        <v>11.7</v>
      </c>
      <c r="H54" s="116" t="s">
        <v>2732</v>
      </c>
      <c r="I54" s="115" t="s">
        <v>660</v>
      </c>
      <c r="J54" s="115" t="s">
        <v>662</v>
      </c>
      <c r="K54" s="113">
        <v>185396384</v>
      </c>
      <c r="L54" s="118" t="s">
        <v>2738</v>
      </c>
      <c r="M54" s="112">
        <v>1</v>
      </c>
      <c r="N54" s="118" t="s">
        <v>2740</v>
      </c>
      <c r="O54" s="118" t="s">
        <v>2739</v>
      </c>
      <c r="P54" s="81"/>
    </row>
    <row r="55" spans="1:16" s="7" customFormat="1" ht="24.75" customHeight="1" outlineLevel="1" x14ac:dyDescent="0.25">
      <c r="A55" s="136">
        <v>8</v>
      </c>
      <c r="B55" s="116" t="s">
        <v>2671</v>
      </c>
      <c r="C55" s="118" t="s">
        <v>31</v>
      </c>
      <c r="D55" s="115" t="s">
        <v>2690</v>
      </c>
      <c r="E55" s="137">
        <v>40192</v>
      </c>
      <c r="F55" s="137">
        <v>40543</v>
      </c>
      <c r="G55" s="164">
        <f t="shared" si="2"/>
        <v>11.7</v>
      </c>
      <c r="H55" s="116" t="s">
        <v>2732</v>
      </c>
      <c r="I55" s="115" t="s">
        <v>660</v>
      </c>
      <c r="J55" s="115" t="s">
        <v>662</v>
      </c>
      <c r="K55" s="113">
        <v>98411887</v>
      </c>
      <c r="L55" s="118" t="s">
        <v>2738</v>
      </c>
      <c r="M55" s="112">
        <v>1</v>
      </c>
      <c r="N55" s="118" t="s">
        <v>2740</v>
      </c>
      <c r="O55" s="118" t="s">
        <v>2739</v>
      </c>
      <c r="P55" s="81"/>
    </row>
    <row r="56" spans="1:16" s="7" customFormat="1" ht="24.75" customHeight="1" outlineLevel="1" x14ac:dyDescent="0.25">
      <c r="A56" s="136">
        <v>9</v>
      </c>
      <c r="B56" s="116" t="s">
        <v>2671</v>
      </c>
      <c r="C56" s="118" t="s">
        <v>31</v>
      </c>
      <c r="D56" s="115" t="s">
        <v>2691</v>
      </c>
      <c r="E56" s="137">
        <v>40192</v>
      </c>
      <c r="F56" s="137">
        <v>40543</v>
      </c>
      <c r="G56" s="164">
        <f t="shared" si="2"/>
        <v>11.7</v>
      </c>
      <c r="H56" s="116" t="s">
        <v>2732</v>
      </c>
      <c r="I56" s="115" t="s">
        <v>660</v>
      </c>
      <c r="J56" s="115" t="s">
        <v>662</v>
      </c>
      <c r="K56" s="113">
        <v>220152393</v>
      </c>
      <c r="L56" s="118" t="s">
        <v>2738</v>
      </c>
      <c r="M56" s="112">
        <v>1</v>
      </c>
      <c r="N56" s="118" t="s">
        <v>2740</v>
      </c>
      <c r="O56" s="118" t="s">
        <v>2739</v>
      </c>
      <c r="P56" s="81"/>
    </row>
    <row r="57" spans="1:16" s="7" customFormat="1" ht="24.75" customHeight="1" outlineLevel="1" x14ac:dyDescent="0.25">
      <c r="A57" s="136">
        <v>10</v>
      </c>
      <c r="B57" s="116" t="s">
        <v>2671</v>
      </c>
      <c r="C57" s="118" t="s">
        <v>31</v>
      </c>
      <c r="D57" s="115" t="s">
        <v>2692</v>
      </c>
      <c r="E57" s="137">
        <v>40557</v>
      </c>
      <c r="F57" s="137">
        <v>40908</v>
      </c>
      <c r="G57" s="164">
        <f t="shared" si="2"/>
        <v>11.7</v>
      </c>
      <c r="H57" s="116" t="s">
        <v>2732</v>
      </c>
      <c r="I57" s="115" t="s">
        <v>660</v>
      </c>
      <c r="J57" s="115" t="s">
        <v>662</v>
      </c>
      <c r="K57" s="117">
        <v>194660006</v>
      </c>
      <c r="L57" s="118" t="s">
        <v>2738</v>
      </c>
      <c r="M57" s="112">
        <v>1</v>
      </c>
      <c r="N57" s="118" t="s">
        <v>27</v>
      </c>
      <c r="O57" s="118" t="s">
        <v>2739</v>
      </c>
      <c r="P57" s="81"/>
    </row>
    <row r="58" spans="1:16" s="7" customFormat="1" ht="24.75" customHeight="1" outlineLevel="1" x14ac:dyDescent="0.25">
      <c r="A58" s="136">
        <v>11</v>
      </c>
      <c r="B58" s="116" t="s">
        <v>2671</v>
      </c>
      <c r="C58" s="118" t="s">
        <v>31</v>
      </c>
      <c r="D58" s="115" t="s">
        <v>2693</v>
      </c>
      <c r="E58" s="137">
        <v>40557</v>
      </c>
      <c r="F58" s="137">
        <v>40908</v>
      </c>
      <c r="G58" s="164">
        <f t="shared" si="2"/>
        <v>11.7</v>
      </c>
      <c r="H58" s="116" t="s">
        <v>2732</v>
      </c>
      <c r="I58" s="115" t="s">
        <v>660</v>
      </c>
      <c r="J58" s="115" t="s">
        <v>662</v>
      </c>
      <c r="K58" s="117">
        <v>102506221</v>
      </c>
      <c r="L58" s="118" t="s">
        <v>2738</v>
      </c>
      <c r="M58" s="112">
        <v>1</v>
      </c>
      <c r="N58" s="118" t="s">
        <v>2740</v>
      </c>
      <c r="O58" s="118" t="s">
        <v>2739</v>
      </c>
      <c r="P58" s="81"/>
    </row>
    <row r="59" spans="1:16" s="7" customFormat="1" ht="24.75" customHeight="1" outlineLevel="1" x14ac:dyDescent="0.25">
      <c r="A59" s="136">
        <v>12</v>
      </c>
      <c r="B59" s="116" t="s">
        <v>2671</v>
      </c>
      <c r="C59" s="118" t="s">
        <v>31</v>
      </c>
      <c r="D59" s="115" t="s">
        <v>2694</v>
      </c>
      <c r="E59" s="137">
        <v>40557</v>
      </c>
      <c r="F59" s="137">
        <v>40908</v>
      </c>
      <c r="G59" s="164">
        <f t="shared" si="2"/>
        <v>11.7</v>
      </c>
      <c r="H59" s="116" t="s">
        <v>2732</v>
      </c>
      <c r="I59" s="115" t="s">
        <v>660</v>
      </c>
      <c r="J59" s="115" t="s">
        <v>662</v>
      </c>
      <c r="K59" s="117">
        <v>229292750</v>
      </c>
      <c r="L59" s="118" t="s">
        <v>2738</v>
      </c>
      <c r="M59" s="112">
        <v>1</v>
      </c>
      <c r="N59" s="118" t="s">
        <v>2740</v>
      </c>
      <c r="O59" s="118" t="s">
        <v>2739</v>
      </c>
      <c r="P59" s="81"/>
    </row>
    <row r="60" spans="1:16" s="7" customFormat="1" ht="24.75" customHeight="1" outlineLevel="1" x14ac:dyDescent="0.25">
      <c r="A60" s="136">
        <v>13</v>
      </c>
      <c r="B60" s="116" t="s">
        <v>2671</v>
      </c>
      <c r="C60" s="118" t="s">
        <v>31</v>
      </c>
      <c r="D60" s="115" t="s">
        <v>2695</v>
      </c>
      <c r="E60" s="137">
        <v>40933</v>
      </c>
      <c r="F60" s="137">
        <v>41090</v>
      </c>
      <c r="G60" s="164">
        <f t="shared" si="2"/>
        <v>5.2333333333333334</v>
      </c>
      <c r="H60" s="116" t="s">
        <v>2732</v>
      </c>
      <c r="I60" s="115" t="s">
        <v>660</v>
      </c>
      <c r="J60" s="115" t="s">
        <v>662</v>
      </c>
      <c r="K60" s="117">
        <v>100598119</v>
      </c>
      <c r="L60" s="118" t="s">
        <v>2738</v>
      </c>
      <c r="M60" s="112">
        <v>1</v>
      </c>
      <c r="N60" s="118" t="s">
        <v>2740</v>
      </c>
      <c r="O60" s="118" t="s">
        <v>2739</v>
      </c>
      <c r="P60" s="81"/>
    </row>
    <row r="61" spans="1:16" s="7" customFormat="1" ht="24.75" customHeight="1" outlineLevel="1" x14ac:dyDescent="0.25">
      <c r="A61" s="136">
        <v>14</v>
      </c>
      <c r="B61" s="116" t="s">
        <v>2671</v>
      </c>
      <c r="C61" s="118" t="s">
        <v>31</v>
      </c>
      <c r="D61" s="115" t="s">
        <v>2696</v>
      </c>
      <c r="E61" s="137">
        <v>40926</v>
      </c>
      <c r="F61" s="137">
        <v>41090</v>
      </c>
      <c r="G61" s="164">
        <f t="shared" si="2"/>
        <v>5.4666666666666668</v>
      </c>
      <c r="H61" s="116" t="s">
        <v>2732</v>
      </c>
      <c r="I61" s="115" t="s">
        <v>660</v>
      </c>
      <c r="J61" s="115" t="s">
        <v>662</v>
      </c>
      <c r="K61" s="117">
        <v>52972298</v>
      </c>
      <c r="L61" s="118" t="s">
        <v>2738</v>
      </c>
      <c r="M61" s="112">
        <v>1</v>
      </c>
      <c r="N61" s="118" t="s">
        <v>2740</v>
      </c>
      <c r="O61" s="118" t="s">
        <v>2739</v>
      </c>
      <c r="P61" s="81"/>
    </row>
    <row r="62" spans="1:16" s="7" customFormat="1" ht="24.75" customHeight="1" outlineLevel="1" x14ac:dyDescent="0.25">
      <c r="A62" s="136">
        <v>15</v>
      </c>
      <c r="B62" s="116" t="s">
        <v>2671</v>
      </c>
      <c r="C62" s="118" t="s">
        <v>31</v>
      </c>
      <c r="D62" s="115" t="s">
        <v>2697</v>
      </c>
      <c r="E62" s="137">
        <v>40926</v>
      </c>
      <c r="F62" s="137">
        <v>41090</v>
      </c>
      <c r="G62" s="164">
        <f t="shared" si="2"/>
        <v>5.4666666666666668</v>
      </c>
      <c r="H62" s="116" t="s">
        <v>2732</v>
      </c>
      <c r="I62" s="115" t="s">
        <v>660</v>
      </c>
      <c r="J62" s="115" t="s">
        <v>662</v>
      </c>
      <c r="K62" s="117">
        <v>137281594</v>
      </c>
      <c r="L62" s="118" t="s">
        <v>2738</v>
      </c>
      <c r="M62" s="112">
        <v>1</v>
      </c>
      <c r="N62" s="118" t="s">
        <v>2740</v>
      </c>
      <c r="O62" s="118" t="s">
        <v>2739</v>
      </c>
      <c r="P62" s="81"/>
    </row>
    <row r="63" spans="1:16" s="7" customFormat="1" ht="24.75" customHeight="1" outlineLevel="1" x14ac:dyDescent="0.25">
      <c r="A63" s="136">
        <v>16</v>
      </c>
      <c r="B63" s="116" t="s">
        <v>2671</v>
      </c>
      <c r="C63" s="118" t="s">
        <v>31</v>
      </c>
      <c r="D63" s="115" t="s">
        <v>2698</v>
      </c>
      <c r="E63" s="137">
        <v>41088</v>
      </c>
      <c r="F63" s="137">
        <v>41274</v>
      </c>
      <c r="G63" s="164">
        <f t="shared" si="2"/>
        <v>6.2</v>
      </c>
      <c r="H63" s="116" t="s">
        <v>2732</v>
      </c>
      <c r="I63" s="115" t="s">
        <v>660</v>
      </c>
      <c r="J63" s="115" t="s">
        <v>662</v>
      </c>
      <c r="K63" s="117">
        <v>100785209</v>
      </c>
      <c r="L63" s="118" t="s">
        <v>2738</v>
      </c>
      <c r="M63" s="112">
        <v>1</v>
      </c>
      <c r="N63" s="118" t="s">
        <v>2740</v>
      </c>
      <c r="O63" s="118" t="s">
        <v>2739</v>
      </c>
      <c r="P63" s="81"/>
    </row>
    <row r="64" spans="1:16" s="7" customFormat="1" ht="24.75" customHeight="1" outlineLevel="1" x14ac:dyDescent="0.25">
      <c r="A64" s="136">
        <v>17</v>
      </c>
      <c r="B64" s="116" t="s">
        <v>2671</v>
      </c>
      <c r="C64" s="118" t="s">
        <v>31</v>
      </c>
      <c r="D64" s="115" t="s">
        <v>2699</v>
      </c>
      <c r="E64" s="137">
        <v>41088</v>
      </c>
      <c r="F64" s="137">
        <v>41274</v>
      </c>
      <c r="G64" s="164">
        <f t="shared" si="2"/>
        <v>6.2</v>
      </c>
      <c r="H64" s="116" t="s">
        <v>2732</v>
      </c>
      <c r="I64" s="115" t="s">
        <v>660</v>
      </c>
      <c r="J64" s="115" t="s">
        <v>662</v>
      </c>
      <c r="K64" s="117">
        <v>44145813</v>
      </c>
      <c r="L64" s="118" t="s">
        <v>2738</v>
      </c>
      <c r="M64" s="112">
        <v>1</v>
      </c>
      <c r="N64" s="118" t="s">
        <v>2740</v>
      </c>
      <c r="O64" s="118" t="s">
        <v>2739</v>
      </c>
      <c r="P64" s="81"/>
    </row>
    <row r="65" spans="1:16" s="7" customFormat="1" ht="24.75" customHeight="1" outlineLevel="1" x14ac:dyDescent="0.25">
      <c r="A65" s="136">
        <v>18</v>
      </c>
      <c r="B65" s="116" t="s">
        <v>2671</v>
      </c>
      <c r="C65" s="118" t="s">
        <v>31</v>
      </c>
      <c r="D65" s="115" t="s">
        <v>2700</v>
      </c>
      <c r="E65" s="137">
        <v>41082</v>
      </c>
      <c r="F65" s="137">
        <v>41274</v>
      </c>
      <c r="G65" s="164">
        <f t="shared" si="2"/>
        <v>6.4</v>
      </c>
      <c r="H65" s="116" t="s">
        <v>2732</v>
      </c>
      <c r="I65" s="115" t="s">
        <v>660</v>
      </c>
      <c r="J65" s="115" t="s">
        <v>662</v>
      </c>
      <c r="K65" s="117">
        <v>52666280</v>
      </c>
      <c r="L65" s="118" t="s">
        <v>2738</v>
      </c>
      <c r="M65" s="112">
        <v>1</v>
      </c>
      <c r="N65" s="118" t="s">
        <v>2740</v>
      </c>
      <c r="O65" s="118" t="s">
        <v>2739</v>
      </c>
      <c r="P65" s="81"/>
    </row>
    <row r="66" spans="1:16" s="7" customFormat="1" ht="24.75" customHeight="1" outlineLevel="1" x14ac:dyDescent="0.25">
      <c r="A66" s="136">
        <v>19</v>
      </c>
      <c r="B66" s="116" t="s">
        <v>2671</v>
      </c>
      <c r="C66" s="118" t="s">
        <v>31</v>
      </c>
      <c r="D66" s="115" t="s">
        <v>2701</v>
      </c>
      <c r="E66" s="137">
        <v>41088</v>
      </c>
      <c r="F66" s="137">
        <v>41274</v>
      </c>
      <c r="G66" s="164">
        <f t="shared" si="2"/>
        <v>6.2</v>
      </c>
      <c r="H66" s="116" t="s">
        <v>2732</v>
      </c>
      <c r="I66" s="115" t="s">
        <v>660</v>
      </c>
      <c r="J66" s="115" t="s">
        <v>662</v>
      </c>
      <c r="K66" s="117">
        <v>141188998</v>
      </c>
      <c r="L66" s="118" t="s">
        <v>2738</v>
      </c>
      <c r="M66" s="112">
        <v>1</v>
      </c>
      <c r="N66" s="118" t="s">
        <v>2740</v>
      </c>
      <c r="O66" s="118" t="s">
        <v>2739</v>
      </c>
      <c r="P66" s="81"/>
    </row>
    <row r="67" spans="1:16" s="7" customFormat="1" ht="24.75" customHeight="1" outlineLevel="1" x14ac:dyDescent="0.25">
      <c r="A67" s="136">
        <v>20</v>
      </c>
      <c r="B67" s="116" t="s">
        <v>2671</v>
      </c>
      <c r="C67" s="118" t="s">
        <v>31</v>
      </c>
      <c r="D67" s="115" t="s">
        <v>2702</v>
      </c>
      <c r="E67" s="137">
        <v>41276</v>
      </c>
      <c r="F67" s="137">
        <v>42004</v>
      </c>
      <c r="G67" s="164">
        <f t="shared" si="2"/>
        <v>24.266666666666666</v>
      </c>
      <c r="H67" s="116" t="s">
        <v>2733</v>
      </c>
      <c r="I67" s="115" t="s">
        <v>660</v>
      </c>
      <c r="J67" s="115" t="s">
        <v>662</v>
      </c>
      <c r="K67" s="117">
        <v>728324680</v>
      </c>
      <c r="L67" s="118" t="s">
        <v>2738</v>
      </c>
      <c r="M67" s="112">
        <v>1</v>
      </c>
      <c r="N67" s="118" t="s">
        <v>2740</v>
      </c>
      <c r="O67" s="118" t="s">
        <v>2739</v>
      </c>
      <c r="P67" s="81"/>
    </row>
    <row r="68" spans="1:16" s="7" customFormat="1" ht="24.75" customHeight="1" outlineLevel="1" x14ac:dyDescent="0.25">
      <c r="A68" s="135">
        <v>21</v>
      </c>
      <c r="B68" s="116" t="s">
        <v>2671</v>
      </c>
      <c r="C68" s="118" t="s">
        <v>31</v>
      </c>
      <c r="D68" s="115" t="s">
        <v>2703</v>
      </c>
      <c r="E68" s="137">
        <v>41276</v>
      </c>
      <c r="F68" s="137">
        <v>42004</v>
      </c>
      <c r="G68" s="164">
        <f t="shared" si="2"/>
        <v>24.266666666666666</v>
      </c>
      <c r="H68" s="116" t="s">
        <v>2733</v>
      </c>
      <c r="I68" s="115" t="s">
        <v>660</v>
      </c>
      <c r="J68" s="115" t="s">
        <v>662</v>
      </c>
      <c r="K68" s="117">
        <v>274258467</v>
      </c>
      <c r="L68" s="118" t="s">
        <v>2738</v>
      </c>
      <c r="M68" s="112">
        <v>1</v>
      </c>
      <c r="N68" s="118" t="s">
        <v>2740</v>
      </c>
      <c r="O68" s="118" t="s">
        <v>2739</v>
      </c>
      <c r="P68" s="81"/>
    </row>
    <row r="69" spans="1:16" s="7" customFormat="1" ht="24.75" customHeight="1" outlineLevel="1" x14ac:dyDescent="0.25">
      <c r="A69" s="135">
        <v>22</v>
      </c>
      <c r="B69" s="116" t="s">
        <v>2671</v>
      </c>
      <c r="C69" s="118" t="s">
        <v>31</v>
      </c>
      <c r="D69" s="115" t="s">
        <v>2704</v>
      </c>
      <c r="E69" s="137">
        <v>41262</v>
      </c>
      <c r="F69" s="137">
        <v>42004</v>
      </c>
      <c r="G69" s="164">
        <f t="shared" si="2"/>
        <v>24.733333333333334</v>
      </c>
      <c r="H69" s="116" t="s">
        <v>2733</v>
      </c>
      <c r="I69" s="115" t="s">
        <v>660</v>
      </c>
      <c r="J69" s="115" t="s">
        <v>662</v>
      </c>
      <c r="K69" s="117">
        <v>554816294</v>
      </c>
      <c r="L69" s="118" t="s">
        <v>2738</v>
      </c>
      <c r="M69" s="112">
        <v>1</v>
      </c>
      <c r="N69" s="118" t="s">
        <v>2740</v>
      </c>
      <c r="O69" s="118" t="s">
        <v>2739</v>
      </c>
      <c r="P69" s="81"/>
    </row>
    <row r="70" spans="1:16" s="7" customFormat="1" ht="24.75" customHeight="1" outlineLevel="1" x14ac:dyDescent="0.25">
      <c r="A70" s="135">
        <v>23</v>
      </c>
      <c r="B70" s="116" t="s">
        <v>2671</v>
      </c>
      <c r="C70" s="118" t="s">
        <v>31</v>
      </c>
      <c r="D70" s="115" t="s">
        <v>2705</v>
      </c>
      <c r="E70" s="137">
        <v>41262</v>
      </c>
      <c r="F70" s="137">
        <v>42004</v>
      </c>
      <c r="G70" s="164">
        <f t="shared" si="2"/>
        <v>24.733333333333334</v>
      </c>
      <c r="H70" s="116" t="s">
        <v>2733</v>
      </c>
      <c r="I70" s="115" t="s">
        <v>660</v>
      </c>
      <c r="J70" s="115" t="s">
        <v>662</v>
      </c>
      <c r="K70" s="117">
        <v>333250421</v>
      </c>
      <c r="L70" s="118" t="s">
        <v>2738</v>
      </c>
      <c r="M70" s="112">
        <v>1</v>
      </c>
      <c r="N70" s="118" t="s">
        <v>2740</v>
      </c>
      <c r="O70" s="118" t="s">
        <v>2739</v>
      </c>
      <c r="P70" s="81"/>
    </row>
    <row r="71" spans="1:16" s="7" customFormat="1" ht="24.75" customHeight="1" outlineLevel="1" x14ac:dyDescent="0.25">
      <c r="A71" s="135">
        <v>24</v>
      </c>
      <c r="B71" s="116" t="s">
        <v>2671</v>
      </c>
      <c r="C71" s="118" t="s">
        <v>31</v>
      </c>
      <c r="D71" s="115" t="s">
        <v>2706</v>
      </c>
      <c r="E71" s="137">
        <v>41276</v>
      </c>
      <c r="F71" s="137">
        <v>42004</v>
      </c>
      <c r="G71" s="164">
        <f t="shared" si="2"/>
        <v>24.266666666666666</v>
      </c>
      <c r="H71" s="116" t="s">
        <v>2733</v>
      </c>
      <c r="I71" s="115" t="s">
        <v>660</v>
      </c>
      <c r="J71" s="115" t="s">
        <v>662</v>
      </c>
      <c r="K71" s="117">
        <v>815944259</v>
      </c>
      <c r="L71" s="118" t="s">
        <v>2738</v>
      </c>
      <c r="M71" s="112">
        <v>1</v>
      </c>
      <c r="N71" s="118" t="s">
        <v>2740</v>
      </c>
      <c r="O71" s="118" t="s">
        <v>2739</v>
      </c>
      <c r="P71" s="81"/>
    </row>
    <row r="72" spans="1:16" s="7" customFormat="1" ht="24.75" customHeight="1" outlineLevel="1" x14ac:dyDescent="0.25">
      <c r="A72" s="136">
        <v>25</v>
      </c>
      <c r="B72" s="116" t="s">
        <v>2671</v>
      </c>
      <c r="C72" s="118" t="s">
        <v>31</v>
      </c>
      <c r="D72" s="115" t="s">
        <v>2707</v>
      </c>
      <c r="E72" s="137">
        <v>42025</v>
      </c>
      <c r="F72" s="137">
        <v>42369</v>
      </c>
      <c r="G72" s="164">
        <f t="shared" si="2"/>
        <v>11.466666666666667</v>
      </c>
      <c r="H72" s="116" t="s">
        <v>2733</v>
      </c>
      <c r="I72" s="115" t="s">
        <v>660</v>
      </c>
      <c r="J72" s="115" t="s">
        <v>662</v>
      </c>
      <c r="K72" s="117">
        <v>450139934</v>
      </c>
      <c r="L72" s="118" t="s">
        <v>2738</v>
      </c>
      <c r="M72" s="112">
        <v>1</v>
      </c>
      <c r="N72" s="118" t="s">
        <v>2740</v>
      </c>
      <c r="O72" s="118" t="s">
        <v>2739</v>
      </c>
      <c r="P72" s="81"/>
    </row>
    <row r="73" spans="1:16" s="7" customFormat="1" ht="24.75" customHeight="1" outlineLevel="1" x14ac:dyDescent="0.25">
      <c r="A73" s="136">
        <v>26</v>
      </c>
      <c r="B73" s="116" t="s">
        <v>2671</v>
      </c>
      <c r="C73" s="118" t="s">
        <v>31</v>
      </c>
      <c r="D73" s="115" t="s">
        <v>2708</v>
      </c>
      <c r="E73" s="137">
        <v>42025</v>
      </c>
      <c r="F73" s="137">
        <v>42369</v>
      </c>
      <c r="G73" s="164">
        <f t="shared" si="2"/>
        <v>11.466666666666667</v>
      </c>
      <c r="H73" s="116" t="s">
        <v>2733</v>
      </c>
      <c r="I73" s="115" t="s">
        <v>660</v>
      </c>
      <c r="J73" s="115" t="s">
        <v>662</v>
      </c>
      <c r="K73" s="117">
        <v>144626600</v>
      </c>
      <c r="L73" s="118" t="s">
        <v>2738</v>
      </c>
      <c r="M73" s="112">
        <v>1</v>
      </c>
      <c r="N73" s="118" t="s">
        <v>2740</v>
      </c>
      <c r="O73" s="118" t="s">
        <v>2739</v>
      </c>
      <c r="P73" s="81"/>
    </row>
    <row r="74" spans="1:16" s="7" customFormat="1" ht="24.75" customHeight="1" outlineLevel="1" x14ac:dyDescent="0.25">
      <c r="A74" s="136">
        <v>27</v>
      </c>
      <c r="B74" s="116" t="s">
        <v>2671</v>
      </c>
      <c r="C74" s="118" t="s">
        <v>31</v>
      </c>
      <c r="D74" s="115" t="s">
        <v>2709</v>
      </c>
      <c r="E74" s="137">
        <v>42025</v>
      </c>
      <c r="F74" s="137">
        <v>42369</v>
      </c>
      <c r="G74" s="164">
        <f t="shared" si="2"/>
        <v>11.466666666666667</v>
      </c>
      <c r="H74" s="116" t="s">
        <v>2733</v>
      </c>
      <c r="I74" s="115" t="s">
        <v>660</v>
      </c>
      <c r="J74" s="115" t="s">
        <v>662</v>
      </c>
      <c r="K74" s="117">
        <v>383492600</v>
      </c>
      <c r="L74" s="118" t="s">
        <v>2738</v>
      </c>
      <c r="M74" s="112">
        <v>1</v>
      </c>
      <c r="N74" s="118" t="s">
        <v>2740</v>
      </c>
      <c r="O74" s="118" t="s">
        <v>2739</v>
      </c>
      <c r="P74" s="81"/>
    </row>
    <row r="75" spans="1:16" s="7" customFormat="1" ht="24.75" customHeight="1" outlineLevel="1" x14ac:dyDescent="0.25">
      <c r="A75" s="136">
        <v>28</v>
      </c>
      <c r="B75" s="116" t="s">
        <v>2671</v>
      </c>
      <c r="C75" s="118" t="s">
        <v>31</v>
      </c>
      <c r="D75" s="115" t="s">
        <v>2710</v>
      </c>
      <c r="E75" s="137">
        <v>42026</v>
      </c>
      <c r="F75" s="137">
        <v>42369</v>
      </c>
      <c r="G75" s="164">
        <f t="shared" si="2"/>
        <v>11.433333333333334</v>
      </c>
      <c r="H75" s="116" t="s">
        <v>2733</v>
      </c>
      <c r="I75" s="115" t="s">
        <v>660</v>
      </c>
      <c r="J75" s="115" t="s">
        <v>662</v>
      </c>
      <c r="K75" s="117">
        <v>175581400</v>
      </c>
      <c r="L75" s="118" t="s">
        <v>2738</v>
      </c>
      <c r="M75" s="112">
        <v>1</v>
      </c>
      <c r="N75" s="118" t="s">
        <v>2740</v>
      </c>
      <c r="O75" s="118" t="s">
        <v>2739</v>
      </c>
      <c r="P75" s="81"/>
    </row>
    <row r="76" spans="1:16" s="7" customFormat="1" ht="24.75" customHeight="1" outlineLevel="1" x14ac:dyDescent="0.25">
      <c r="A76" s="136">
        <v>29</v>
      </c>
      <c r="B76" s="116" t="s">
        <v>2671</v>
      </c>
      <c r="C76" s="118" t="s">
        <v>31</v>
      </c>
      <c r="D76" s="115" t="s">
        <v>2711</v>
      </c>
      <c r="E76" s="137">
        <v>42395</v>
      </c>
      <c r="F76" s="137">
        <v>42674</v>
      </c>
      <c r="G76" s="164">
        <f t="shared" si="2"/>
        <v>9.3000000000000007</v>
      </c>
      <c r="H76" s="116" t="s">
        <v>2734</v>
      </c>
      <c r="I76" s="115" t="s">
        <v>660</v>
      </c>
      <c r="J76" s="115" t="s">
        <v>662</v>
      </c>
      <c r="K76" s="117">
        <v>396349255</v>
      </c>
      <c r="L76" s="118" t="s">
        <v>2738</v>
      </c>
      <c r="M76" s="112">
        <v>1</v>
      </c>
      <c r="N76" s="118" t="s">
        <v>2740</v>
      </c>
      <c r="O76" s="118" t="s">
        <v>2739</v>
      </c>
      <c r="P76" s="81"/>
    </row>
    <row r="77" spans="1:16" s="7" customFormat="1" ht="24.75" customHeight="1" outlineLevel="1" x14ac:dyDescent="0.25">
      <c r="A77" s="136">
        <v>30</v>
      </c>
      <c r="B77" s="116" t="s">
        <v>2671</v>
      </c>
      <c r="C77" s="118" t="s">
        <v>31</v>
      </c>
      <c r="D77" s="115" t="s">
        <v>2712</v>
      </c>
      <c r="E77" s="137">
        <v>42390</v>
      </c>
      <c r="F77" s="137">
        <v>42674</v>
      </c>
      <c r="G77" s="164">
        <f t="shared" si="2"/>
        <v>9.4666666666666668</v>
      </c>
      <c r="H77" s="116" t="s">
        <v>2735</v>
      </c>
      <c r="I77" s="115" t="s">
        <v>660</v>
      </c>
      <c r="J77" s="115" t="s">
        <v>662</v>
      </c>
      <c r="K77" s="117">
        <v>126270475</v>
      </c>
      <c r="L77" s="118" t="s">
        <v>2738</v>
      </c>
      <c r="M77" s="112">
        <v>1</v>
      </c>
      <c r="N77" s="118" t="s">
        <v>2740</v>
      </c>
      <c r="O77" s="118" t="s">
        <v>2739</v>
      </c>
      <c r="P77" s="81"/>
    </row>
    <row r="78" spans="1:16" s="7" customFormat="1" ht="24.75" customHeight="1" outlineLevel="1" x14ac:dyDescent="0.25">
      <c r="A78" s="136">
        <v>31</v>
      </c>
      <c r="B78" s="116" t="s">
        <v>2671</v>
      </c>
      <c r="C78" s="118" t="s">
        <v>31</v>
      </c>
      <c r="D78" s="115" t="s">
        <v>2713</v>
      </c>
      <c r="E78" s="137">
        <v>42401</v>
      </c>
      <c r="F78" s="137">
        <v>42674</v>
      </c>
      <c r="G78" s="164">
        <f t="shared" si="2"/>
        <v>9.1</v>
      </c>
      <c r="H78" s="116" t="s">
        <v>2734</v>
      </c>
      <c r="I78" s="115" t="s">
        <v>660</v>
      </c>
      <c r="J78" s="115" t="s">
        <v>662</v>
      </c>
      <c r="K78" s="117">
        <v>249952420</v>
      </c>
      <c r="L78" s="118" t="s">
        <v>2738</v>
      </c>
      <c r="M78" s="112">
        <v>1</v>
      </c>
      <c r="N78" s="118" t="s">
        <v>2740</v>
      </c>
      <c r="O78" s="118" t="s">
        <v>2739</v>
      </c>
      <c r="P78" s="81"/>
    </row>
    <row r="79" spans="1:16" s="7" customFormat="1" ht="24.75" customHeight="1" outlineLevel="1" x14ac:dyDescent="0.25">
      <c r="A79" s="136">
        <v>32</v>
      </c>
      <c r="B79" s="116" t="s">
        <v>2671</v>
      </c>
      <c r="C79" s="118" t="s">
        <v>31</v>
      </c>
      <c r="D79" s="115" t="s">
        <v>2702</v>
      </c>
      <c r="E79" s="137">
        <v>42675</v>
      </c>
      <c r="F79" s="137">
        <v>43039</v>
      </c>
      <c r="G79" s="164">
        <f t="shared" si="2"/>
        <v>12.133333333333333</v>
      </c>
      <c r="H79" s="116" t="s">
        <v>2735</v>
      </c>
      <c r="I79" s="115" t="s">
        <v>660</v>
      </c>
      <c r="J79" s="115" t="s">
        <v>662</v>
      </c>
      <c r="K79" s="117">
        <v>416901451</v>
      </c>
      <c r="L79" s="118" t="s">
        <v>2738</v>
      </c>
      <c r="M79" s="112">
        <v>1</v>
      </c>
      <c r="N79" s="118" t="s">
        <v>2740</v>
      </c>
      <c r="O79" s="118" t="s">
        <v>2739</v>
      </c>
      <c r="P79" s="81"/>
    </row>
    <row r="80" spans="1:16" s="7" customFormat="1" ht="24.75" customHeight="1" outlineLevel="1" x14ac:dyDescent="0.25">
      <c r="A80" s="136">
        <v>33</v>
      </c>
      <c r="B80" s="116" t="s">
        <v>2671</v>
      </c>
      <c r="C80" s="118" t="s">
        <v>31</v>
      </c>
      <c r="D80" s="115" t="s">
        <v>2714</v>
      </c>
      <c r="E80" s="137">
        <v>42675</v>
      </c>
      <c r="F80" s="137">
        <v>43039</v>
      </c>
      <c r="G80" s="164">
        <f t="shared" si="2"/>
        <v>12.133333333333333</v>
      </c>
      <c r="H80" s="116" t="s">
        <v>2735</v>
      </c>
      <c r="I80" s="115" t="s">
        <v>660</v>
      </c>
      <c r="J80" s="115" t="s">
        <v>662</v>
      </c>
      <c r="K80" s="117">
        <v>48110196</v>
      </c>
      <c r="L80" s="118" t="s">
        <v>2738</v>
      </c>
      <c r="M80" s="112">
        <v>1</v>
      </c>
      <c r="N80" s="118" t="s">
        <v>2740</v>
      </c>
      <c r="O80" s="118" t="s">
        <v>2739</v>
      </c>
      <c r="P80" s="81"/>
    </row>
    <row r="81" spans="1:16" s="7" customFormat="1" ht="24.75" customHeight="1" outlineLevel="1" x14ac:dyDescent="0.25">
      <c r="A81" s="136">
        <v>34</v>
      </c>
      <c r="B81" s="116" t="s">
        <v>2671</v>
      </c>
      <c r="C81" s="118" t="s">
        <v>31</v>
      </c>
      <c r="D81" s="115" t="s">
        <v>2715</v>
      </c>
      <c r="E81" s="137">
        <v>42675</v>
      </c>
      <c r="F81" s="137">
        <v>43039</v>
      </c>
      <c r="G81" s="164">
        <f t="shared" si="2"/>
        <v>12.133333333333333</v>
      </c>
      <c r="H81" s="116" t="s">
        <v>2735</v>
      </c>
      <c r="I81" s="115" t="s">
        <v>660</v>
      </c>
      <c r="J81" s="115" t="s">
        <v>662</v>
      </c>
      <c r="K81" s="117">
        <v>156170541</v>
      </c>
      <c r="L81" s="118" t="s">
        <v>2738</v>
      </c>
      <c r="M81" s="112">
        <v>1</v>
      </c>
      <c r="N81" s="118" t="s">
        <v>2740</v>
      </c>
      <c r="O81" s="118" t="s">
        <v>2739</v>
      </c>
      <c r="P81" s="81"/>
    </row>
    <row r="82" spans="1:16" s="7" customFormat="1" ht="24.75" customHeight="1" outlineLevel="1" x14ac:dyDescent="0.25">
      <c r="A82" s="136">
        <v>35</v>
      </c>
      <c r="B82" s="116" t="s">
        <v>2671</v>
      </c>
      <c r="C82" s="118" t="s">
        <v>31</v>
      </c>
      <c r="D82" s="115" t="s">
        <v>2716</v>
      </c>
      <c r="E82" s="137">
        <v>42675</v>
      </c>
      <c r="F82" s="137">
        <v>43039</v>
      </c>
      <c r="G82" s="164">
        <f t="shared" si="2"/>
        <v>12.133333333333333</v>
      </c>
      <c r="H82" s="116" t="s">
        <v>2735</v>
      </c>
      <c r="I82" s="115" t="s">
        <v>660</v>
      </c>
      <c r="J82" s="115" t="s">
        <v>662</v>
      </c>
      <c r="K82" s="117">
        <v>352038435</v>
      </c>
      <c r="L82" s="118" t="s">
        <v>2738</v>
      </c>
      <c r="M82" s="112">
        <v>1</v>
      </c>
      <c r="N82" s="118" t="s">
        <v>2740</v>
      </c>
      <c r="O82" s="118" t="s">
        <v>2739</v>
      </c>
      <c r="P82" s="81"/>
    </row>
    <row r="83" spans="1:16" s="7" customFormat="1" ht="24.75" customHeight="1" outlineLevel="1" x14ac:dyDescent="0.25">
      <c r="A83" s="136">
        <v>36</v>
      </c>
      <c r="B83" s="116" t="s">
        <v>2671</v>
      </c>
      <c r="C83" s="118" t="s">
        <v>31</v>
      </c>
      <c r="D83" s="115" t="s">
        <v>2717</v>
      </c>
      <c r="E83" s="137">
        <v>42675</v>
      </c>
      <c r="F83" s="137">
        <v>43039</v>
      </c>
      <c r="G83" s="164">
        <f t="shared" si="2"/>
        <v>12.133333333333333</v>
      </c>
      <c r="H83" s="116" t="s">
        <v>2735</v>
      </c>
      <c r="I83" s="115" t="s">
        <v>660</v>
      </c>
      <c r="J83" s="115" t="s">
        <v>662</v>
      </c>
      <c r="K83" s="117">
        <v>107230574</v>
      </c>
      <c r="L83" s="118" t="s">
        <v>2738</v>
      </c>
      <c r="M83" s="112">
        <v>1</v>
      </c>
      <c r="N83" s="118" t="s">
        <v>2740</v>
      </c>
      <c r="O83" s="118" t="s">
        <v>2739</v>
      </c>
      <c r="P83" s="81"/>
    </row>
    <row r="84" spans="1:16" s="7" customFormat="1" ht="24.75" customHeight="1" outlineLevel="1" x14ac:dyDescent="0.25">
      <c r="A84" s="136">
        <v>37</v>
      </c>
      <c r="B84" s="116" t="s">
        <v>2671</v>
      </c>
      <c r="C84" s="118" t="s">
        <v>31</v>
      </c>
      <c r="D84" s="115" t="s">
        <v>2718</v>
      </c>
      <c r="E84" s="137">
        <v>42675</v>
      </c>
      <c r="F84" s="137">
        <v>43039</v>
      </c>
      <c r="G84" s="164">
        <f t="shared" si="2"/>
        <v>12.133333333333333</v>
      </c>
      <c r="H84" s="116" t="s">
        <v>2735</v>
      </c>
      <c r="I84" s="115" t="s">
        <v>660</v>
      </c>
      <c r="J84" s="115" t="s">
        <v>662</v>
      </c>
      <c r="K84" s="117">
        <v>364321686</v>
      </c>
      <c r="L84" s="118" t="s">
        <v>2738</v>
      </c>
      <c r="M84" s="112">
        <v>1</v>
      </c>
      <c r="N84" s="118" t="s">
        <v>2740</v>
      </c>
      <c r="O84" s="118" t="s">
        <v>2739</v>
      </c>
      <c r="P84" s="81"/>
    </row>
    <row r="85" spans="1:16" s="7" customFormat="1" ht="24.75" customHeight="1" outlineLevel="1" x14ac:dyDescent="0.25">
      <c r="A85" s="136">
        <v>38</v>
      </c>
      <c r="B85" s="116" t="s">
        <v>2671</v>
      </c>
      <c r="C85" s="118" t="s">
        <v>31</v>
      </c>
      <c r="D85" s="115" t="s">
        <v>2719</v>
      </c>
      <c r="E85" s="137">
        <v>43040</v>
      </c>
      <c r="F85" s="137">
        <v>43404</v>
      </c>
      <c r="G85" s="164">
        <f t="shared" si="2"/>
        <v>12.133333333333333</v>
      </c>
      <c r="H85" s="116" t="s">
        <v>2735</v>
      </c>
      <c r="I85" s="115" t="s">
        <v>660</v>
      </c>
      <c r="J85" s="115" t="s">
        <v>662</v>
      </c>
      <c r="K85" s="117">
        <v>506806069</v>
      </c>
      <c r="L85" s="118" t="s">
        <v>2738</v>
      </c>
      <c r="M85" s="112">
        <v>1</v>
      </c>
      <c r="N85" s="118" t="s">
        <v>2740</v>
      </c>
      <c r="O85" s="118" t="s">
        <v>2739</v>
      </c>
      <c r="P85" s="81"/>
    </row>
    <row r="86" spans="1:16" s="7" customFormat="1" ht="24.75" customHeight="1" outlineLevel="1" x14ac:dyDescent="0.25">
      <c r="A86" s="136">
        <v>39</v>
      </c>
      <c r="B86" s="116" t="s">
        <v>2671</v>
      </c>
      <c r="C86" s="118" t="s">
        <v>31</v>
      </c>
      <c r="D86" s="115" t="s">
        <v>2720</v>
      </c>
      <c r="E86" s="137">
        <v>43040</v>
      </c>
      <c r="F86" s="137">
        <v>43404</v>
      </c>
      <c r="G86" s="164">
        <f t="shared" si="2"/>
        <v>12.133333333333333</v>
      </c>
      <c r="H86" s="116" t="s">
        <v>2736</v>
      </c>
      <c r="I86" s="115" t="s">
        <v>660</v>
      </c>
      <c r="J86" s="115" t="s">
        <v>662</v>
      </c>
      <c r="K86" s="117">
        <v>410167794</v>
      </c>
      <c r="L86" s="118" t="s">
        <v>2738</v>
      </c>
      <c r="M86" s="112">
        <v>1</v>
      </c>
      <c r="N86" s="118" t="s">
        <v>2740</v>
      </c>
      <c r="O86" s="118" t="s">
        <v>2739</v>
      </c>
      <c r="P86" s="81"/>
    </row>
    <row r="87" spans="1:16" s="7" customFormat="1" ht="24.75" customHeight="1" outlineLevel="1" x14ac:dyDescent="0.25">
      <c r="A87" s="136">
        <v>40</v>
      </c>
      <c r="B87" s="116" t="s">
        <v>2671</v>
      </c>
      <c r="C87" s="118" t="s">
        <v>31</v>
      </c>
      <c r="D87" s="115" t="s">
        <v>2721</v>
      </c>
      <c r="E87" s="137">
        <v>43040</v>
      </c>
      <c r="F87" s="137">
        <v>43404</v>
      </c>
      <c r="G87" s="164">
        <f t="shared" si="2"/>
        <v>12.133333333333333</v>
      </c>
      <c r="H87" s="116" t="s">
        <v>2736</v>
      </c>
      <c r="I87" s="115" t="s">
        <v>660</v>
      </c>
      <c r="J87" s="115" t="s">
        <v>662</v>
      </c>
      <c r="K87" s="117">
        <v>162835148</v>
      </c>
      <c r="L87" s="118" t="s">
        <v>2738</v>
      </c>
      <c r="M87" s="112">
        <v>1</v>
      </c>
      <c r="N87" s="118" t="s">
        <v>2740</v>
      </c>
      <c r="O87" s="118" t="s">
        <v>2739</v>
      </c>
      <c r="P87" s="81"/>
    </row>
    <row r="88" spans="1:16" s="7" customFormat="1" ht="24.75" customHeight="1" outlineLevel="1" x14ac:dyDescent="0.25">
      <c r="A88" s="135">
        <v>41</v>
      </c>
      <c r="B88" s="116" t="s">
        <v>2671</v>
      </c>
      <c r="C88" s="118" t="s">
        <v>31</v>
      </c>
      <c r="D88" s="115" t="s">
        <v>2722</v>
      </c>
      <c r="E88" s="137">
        <v>43040</v>
      </c>
      <c r="F88" s="137">
        <v>43404</v>
      </c>
      <c r="G88" s="164">
        <f t="shared" si="2"/>
        <v>12.133333333333333</v>
      </c>
      <c r="H88" s="116" t="s">
        <v>2736</v>
      </c>
      <c r="I88" s="115" t="s">
        <v>660</v>
      </c>
      <c r="J88" s="115" t="s">
        <v>662</v>
      </c>
      <c r="K88" s="117">
        <v>440156870</v>
      </c>
      <c r="L88" s="118" t="s">
        <v>2738</v>
      </c>
      <c r="M88" s="112">
        <v>1</v>
      </c>
      <c r="N88" s="118" t="s">
        <v>2740</v>
      </c>
      <c r="O88" s="118" t="s">
        <v>2739</v>
      </c>
      <c r="P88" s="81"/>
    </row>
    <row r="89" spans="1:16" s="7" customFormat="1" ht="24.75" customHeight="1" outlineLevel="1" x14ac:dyDescent="0.25">
      <c r="A89" s="135">
        <v>42</v>
      </c>
      <c r="B89" s="116" t="s">
        <v>2671</v>
      </c>
      <c r="C89" s="118" t="s">
        <v>31</v>
      </c>
      <c r="D89" s="115" t="s">
        <v>2723</v>
      </c>
      <c r="E89" s="137">
        <v>43040</v>
      </c>
      <c r="F89" s="137">
        <v>43404</v>
      </c>
      <c r="G89" s="164">
        <f t="shared" si="2"/>
        <v>12.133333333333333</v>
      </c>
      <c r="H89" s="116" t="s">
        <v>2736</v>
      </c>
      <c r="I89" s="115" t="s">
        <v>660</v>
      </c>
      <c r="J89" s="115" t="s">
        <v>662</v>
      </c>
      <c r="K89" s="117">
        <v>339814474</v>
      </c>
      <c r="L89" s="118" t="s">
        <v>2738</v>
      </c>
      <c r="M89" s="112">
        <v>1</v>
      </c>
      <c r="N89" s="118" t="s">
        <v>2740</v>
      </c>
      <c r="O89" s="118" t="s">
        <v>2739</v>
      </c>
      <c r="P89" s="81"/>
    </row>
    <row r="90" spans="1:16" s="7" customFormat="1" ht="24.75" customHeight="1" outlineLevel="1" x14ac:dyDescent="0.25">
      <c r="A90" s="135">
        <v>43</v>
      </c>
      <c r="B90" s="116" t="s">
        <v>2671</v>
      </c>
      <c r="C90" s="118" t="s">
        <v>31</v>
      </c>
      <c r="D90" s="115" t="s">
        <v>2724</v>
      </c>
      <c r="E90" s="137">
        <v>43040</v>
      </c>
      <c r="F90" s="137">
        <v>43384</v>
      </c>
      <c r="G90" s="164">
        <f t="shared" si="2"/>
        <v>11.466666666666667</v>
      </c>
      <c r="H90" s="116" t="s">
        <v>2736</v>
      </c>
      <c r="I90" s="115" t="s">
        <v>660</v>
      </c>
      <c r="J90" s="115" t="s">
        <v>662</v>
      </c>
      <c r="K90" s="117">
        <v>56031768</v>
      </c>
      <c r="L90" s="118" t="s">
        <v>2738</v>
      </c>
      <c r="M90" s="112">
        <v>1</v>
      </c>
      <c r="N90" s="118" t="s">
        <v>2740</v>
      </c>
      <c r="O90" s="118" t="s">
        <v>2739</v>
      </c>
      <c r="P90" s="81"/>
    </row>
    <row r="91" spans="1:16" s="7" customFormat="1" ht="24.75" customHeight="1" outlineLevel="1" x14ac:dyDescent="0.25">
      <c r="A91" s="135">
        <v>44</v>
      </c>
      <c r="B91" s="116" t="s">
        <v>2671</v>
      </c>
      <c r="C91" s="118" t="s">
        <v>31</v>
      </c>
      <c r="D91" s="115" t="s">
        <v>2725</v>
      </c>
      <c r="E91" s="137">
        <v>43405</v>
      </c>
      <c r="F91" s="137">
        <v>43749</v>
      </c>
      <c r="G91" s="164">
        <f t="shared" si="2"/>
        <v>11.466666666666667</v>
      </c>
      <c r="H91" s="116" t="s">
        <v>2736</v>
      </c>
      <c r="I91" s="115" t="s">
        <v>660</v>
      </c>
      <c r="J91" s="115" t="s">
        <v>662</v>
      </c>
      <c r="K91" s="117">
        <v>48789324</v>
      </c>
      <c r="L91" s="118" t="s">
        <v>2738</v>
      </c>
      <c r="M91" s="112">
        <v>1</v>
      </c>
      <c r="N91" s="118" t="s">
        <v>2740</v>
      </c>
      <c r="O91" s="118" t="s">
        <v>2739</v>
      </c>
      <c r="P91" s="81"/>
    </row>
    <row r="92" spans="1:16" s="7" customFormat="1" ht="24.75" customHeight="1" outlineLevel="1" x14ac:dyDescent="0.25">
      <c r="A92" s="136">
        <v>45</v>
      </c>
      <c r="B92" s="116" t="s">
        <v>2671</v>
      </c>
      <c r="C92" s="118" t="s">
        <v>31</v>
      </c>
      <c r="D92" s="115" t="s">
        <v>2726</v>
      </c>
      <c r="E92" s="137">
        <v>43486</v>
      </c>
      <c r="F92" s="137">
        <v>43812</v>
      </c>
      <c r="G92" s="164">
        <f t="shared" si="2"/>
        <v>10.866666666666667</v>
      </c>
      <c r="H92" s="116" t="s">
        <v>2735</v>
      </c>
      <c r="I92" s="115" t="s">
        <v>660</v>
      </c>
      <c r="J92" s="115" t="s">
        <v>662</v>
      </c>
      <c r="K92" s="117">
        <v>1946154278</v>
      </c>
      <c r="L92" s="118" t="s">
        <v>2738</v>
      </c>
      <c r="M92" s="112">
        <v>1</v>
      </c>
      <c r="N92" s="118" t="s">
        <v>2740</v>
      </c>
      <c r="O92" s="118" t="s">
        <v>2739</v>
      </c>
      <c r="P92" s="81"/>
    </row>
    <row r="93" spans="1:16" s="7" customFormat="1" ht="24.75" customHeight="1" outlineLevel="1" x14ac:dyDescent="0.25">
      <c r="A93" s="136">
        <v>46</v>
      </c>
      <c r="B93" s="116" t="s">
        <v>2671</v>
      </c>
      <c r="C93" s="118" t="s">
        <v>31</v>
      </c>
      <c r="D93" s="115" t="s">
        <v>2727</v>
      </c>
      <c r="E93" s="137">
        <v>43486</v>
      </c>
      <c r="F93" s="137">
        <v>43812</v>
      </c>
      <c r="G93" s="164">
        <f t="shared" si="2"/>
        <v>10.866666666666667</v>
      </c>
      <c r="H93" s="116" t="s">
        <v>2735</v>
      </c>
      <c r="I93" s="115" t="s">
        <v>660</v>
      </c>
      <c r="J93" s="115" t="s">
        <v>662</v>
      </c>
      <c r="K93" s="117">
        <v>1541939691</v>
      </c>
      <c r="L93" s="118" t="s">
        <v>2738</v>
      </c>
      <c r="M93" s="112">
        <v>1</v>
      </c>
      <c r="N93" s="118" t="s">
        <v>2740</v>
      </c>
      <c r="O93" s="118" t="s">
        <v>2739</v>
      </c>
      <c r="P93" s="81"/>
    </row>
    <row r="94" spans="1:16" s="7" customFormat="1" ht="24.75" customHeight="1" outlineLevel="1" x14ac:dyDescent="0.25">
      <c r="A94" s="136">
        <v>47</v>
      </c>
      <c r="B94" s="116" t="s">
        <v>2671</v>
      </c>
      <c r="C94" s="118" t="s">
        <v>31</v>
      </c>
      <c r="D94" s="115" t="s">
        <v>2728</v>
      </c>
      <c r="E94" s="137">
        <v>43922</v>
      </c>
      <c r="F94" s="137">
        <v>44165</v>
      </c>
      <c r="G94" s="164">
        <f t="shared" si="2"/>
        <v>8.1</v>
      </c>
      <c r="H94" s="116" t="s">
        <v>2737</v>
      </c>
      <c r="I94" s="115" t="s">
        <v>660</v>
      </c>
      <c r="J94" s="115" t="s">
        <v>673</v>
      </c>
      <c r="K94" s="117">
        <v>1692272022</v>
      </c>
      <c r="L94" s="118" t="s">
        <v>26</v>
      </c>
      <c r="M94" s="112">
        <v>0.5</v>
      </c>
      <c r="N94" s="118" t="s">
        <v>1151</v>
      </c>
      <c r="O94" s="118" t="s">
        <v>2739</v>
      </c>
      <c r="P94" s="81"/>
    </row>
    <row r="95" spans="1:16" s="7" customFormat="1" ht="24.75" customHeight="1" outlineLevel="1" x14ac:dyDescent="0.25">
      <c r="A95" s="136">
        <v>48</v>
      </c>
      <c r="B95" s="116" t="s">
        <v>2671</v>
      </c>
      <c r="C95" s="118" t="s">
        <v>31</v>
      </c>
      <c r="D95" s="115" t="s">
        <v>2729</v>
      </c>
      <c r="E95" s="137">
        <v>43922</v>
      </c>
      <c r="F95" s="137">
        <v>44165</v>
      </c>
      <c r="G95" s="164">
        <f t="shared" si="2"/>
        <v>8.1</v>
      </c>
      <c r="H95" s="116" t="s">
        <v>2737</v>
      </c>
      <c r="I95" s="115" t="s">
        <v>660</v>
      </c>
      <c r="J95" s="115" t="s">
        <v>91</v>
      </c>
      <c r="K95" s="117">
        <v>990889956</v>
      </c>
      <c r="L95" s="118" t="s">
        <v>26</v>
      </c>
      <c r="M95" s="112">
        <v>0.5</v>
      </c>
      <c r="N95" s="118" t="s">
        <v>1151</v>
      </c>
      <c r="O95" s="118" t="s">
        <v>2739</v>
      </c>
      <c r="P95" s="81"/>
    </row>
    <row r="96" spans="1:16" s="7" customFormat="1" ht="24.75" customHeight="1" outlineLevel="1" x14ac:dyDescent="0.25">
      <c r="A96" s="136">
        <v>49</v>
      </c>
      <c r="B96" s="116" t="s">
        <v>2671</v>
      </c>
      <c r="C96" s="118" t="s">
        <v>31</v>
      </c>
      <c r="D96" s="115" t="s">
        <v>2730</v>
      </c>
      <c r="E96" s="137">
        <v>43922</v>
      </c>
      <c r="F96" s="137">
        <v>44165</v>
      </c>
      <c r="G96" s="164">
        <f t="shared" si="2"/>
        <v>8.1</v>
      </c>
      <c r="H96" s="116" t="s">
        <v>2737</v>
      </c>
      <c r="I96" s="115" t="s">
        <v>660</v>
      </c>
      <c r="J96" s="115" t="s">
        <v>683</v>
      </c>
      <c r="K96" s="117">
        <v>829083832</v>
      </c>
      <c r="L96" s="118" t="s">
        <v>26</v>
      </c>
      <c r="M96" s="112">
        <v>0.5</v>
      </c>
      <c r="N96" s="118" t="s">
        <v>1151</v>
      </c>
      <c r="O96" s="118" t="s">
        <v>2739</v>
      </c>
      <c r="P96" s="81"/>
    </row>
    <row r="97" spans="1:16" s="7" customFormat="1" ht="24.75" customHeight="1" outlineLevel="1" x14ac:dyDescent="0.25">
      <c r="A97" s="136">
        <v>50</v>
      </c>
      <c r="B97" s="116" t="s">
        <v>2671</v>
      </c>
      <c r="C97" s="118" t="s">
        <v>31</v>
      </c>
      <c r="D97" s="115" t="s">
        <v>2731</v>
      </c>
      <c r="E97" s="137">
        <v>43922</v>
      </c>
      <c r="F97" s="137">
        <v>44165</v>
      </c>
      <c r="G97" s="164">
        <f t="shared" si="2"/>
        <v>8.1</v>
      </c>
      <c r="H97" s="116" t="s">
        <v>2737</v>
      </c>
      <c r="I97" s="115" t="s">
        <v>660</v>
      </c>
      <c r="J97" s="115" t="s">
        <v>669</v>
      </c>
      <c r="K97" s="117">
        <v>1502673991</v>
      </c>
      <c r="L97" s="118" t="s">
        <v>26</v>
      </c>
      <c r="M97" s="112">
        <v>0.5</v>
      </c>
      <c r="N97" s="118" t="s">
        <v>1151</v>
      </c>
      <c r="O97" s="118" t="s">
        <v>2739</v>
      </c>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2741</v>
      </c>
      <c r="E114" s="137">
        <v>43879</v>
      </c>
      <c r="F114" s="137">
        <v>44195</v>
      </c>
      <c r="G114" s="164">
        <f>IF(AND(E114&lt;&gt;"",F114&lt;&gt;""),((F114-E114)/30),"")</f>
        <v>10.533333333333333</v>
      </c>
      <c r="H114" s="116" t="s">
        <v>2744</v>
      </c>
      <c r="I114" s="115" t="s">
        <v>660</v>
      </c>
      <c r="J114" s="115" t="s">
        <v>662</v>
      </c>
      <c r="K114" s="68">
        <v>2108170956</v>
      </c>
      <c r="L114" s="102">
        <f>+IF(AND(K114&gt;0,O114="Ejecución"),(K114/877802)*Tabla28[[#This Row],[% participación]],IF(AND(K114&gt;0,O114&lt;&gt;"Ejecución"),"-",""))</f>
        <v>1200.8237370158647</v>
      </c>
      <c r="M114" s="118" t="s">
        <v>26</v>
      </c>
      <c r="N114" s="173">
        <v>0.5</v>
      </c>
      <c r="O114" s="169" t="s">
        <v>1150</v>
      </c>
      <c r="P114" s="80"/>
    </row>
    <row r="115" spans="1:16" s="6" customFormat="1" ht="24.75" customHeight="1" x14ac:dyDescent="0.25">
      <c r="A115" s="135">
        <v>2</v>
      </c>
      <c r="B115" s="167" t="s">
        <v>2671</v>
      </c>
      <c r="C115" s="168" t="s">
        <v>31</v>
      </c>
      <c r="D115" s="115" t="s">
        <v>2742</v>
      </c>
      <c r="E115" s="137">
        <v>43879</v>
      </c>
      <c r="F115" s="137">
        <v>44195</v>
      </c>
      <c r="G115" s="164">
        <f t="shared" ref="G115:G116" si="3">IF(AND(E115&lt;&gt;"",F115&lt;&gt;""),((F115-E115)/30),"")</f>
        <v>10.533333333333333</v>
      </c>
      <c r="H115" s="116" t="s">
        <v>2744</v>
      </c>
      <c r="I115" s="115" t="s">
        <v>660</v>
      </c>
      <c r="J115" s="115" t="s">
        <v>662</v>
      </c>
      <c r="K115" s="68">
        <v>2266370015</v>
      </c>
      <c r="L115" s="102">
        <f>+IF(AND(K115&gt;0,O115="Ejecución"),(K115/877802)*Tabla28[[#This Row],[% participación]],IF(AND(K115&gt;0,O115&lt;&gt;"Ejecución"),"-",""))</f>
        <v>1290.9346384492176</v>
      </c>
      <c r="M115" s="65" t="s">
        <v>26</v>
      </c>
      <c r="N115" s="173">
        <v>0.5</v>
      </c>
      <c r="O115" s="169" t="s">
        <v>1150</v>
      </c>
      <c r="P115" s="80"/>
    </row>
    <row r="116" spans="1:16" s="6" customFormat="1" ht="24.75" customHeight="1" x14ac:dyDescent="0.25">
      <c r="A116" s="135">
        <v>3</v>
      </c>
      <c r="B116" s="167" t="s">
        <v>2671</v>
      </c>
      <c r="C116" s="168" t="s">
        <v>31</v>
      </c>
      <c r="D116" s="115" t="s">
        <v>2743</v>
      </c>
      <c r="E116" s="137">
        <v>44166</v>
      </c>
      <c r="F116" s="137">
        <v>44773</v>
      </c>
      <c r="G116" s="164">
        <f t="shared" si="3"/>
        <v>20.233333333333334</v>
      </c>
      <c r="H116" s="116" t="s">
        <v>2745</v>
      </c>
      <c r="I116" s="115" t="s">
        <v>660</v>
      </c>
      <c r="J116" s="115" t="s">
        <v>662</v>
      </c>
      <c r="K116" s="68">
        <v>728987921</v>
      </c>
      <c r="L116" s="102">
        <f>+IF(AND(K116&gt;0,O116="Ejecución"),(K116/877802)*Tabla28[[#This Row],[% participación]],IF(AND(K116&gt;0,O116&lt;&gt;"Ejecución"),"-",""))</f>
        <v>415.23482573518856</v>
      </c>
      <c r="M116" s="65" t="s">
        <v>26</v>
      </c>
      <c r="N116" s="173">
        <v>0.5</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4">IF(AND(E117&lt;&gt;"",F117&lt;&gt;""),((F117-E117)/30),"")</f>
        <v/>
      </c>
      <c r="H117" s="64"/>
      <c r="I117" s="63"/>
      <c r="J117" s="63"/>
      <c r="K117" s="68"/>
      <c r="L117" s="102" t="str">
        <f>+IF(AND(K117&gt;0,O117="Ejecución"),(K117/877802)*Tabla28[[#This Row],[% participación]],IF(AND(K117&gt;0,O117&lt;&gt;"Ejecución"),"-",""))</f>
        <v/>
      </c>
      <c r="M117" s="65"/>
      <c r="N117" s="173" t="str">
        <f t="shared" ref="N117:N160" si="5">+IF(M117="No",1,IF(M117="Si","Ingrese %",""))</f>
        <v/>
      </c>
      <c r="O117" s="169" t="s">
        <v>1150</v>
      </c>
      <c r="P117" s="80"/>
    </row>
    <row r="118" spans="1:16" s="7" customFormat="1" ht="24.75" customHeight="1" outlineLevel="1" x14ac:dyDescent="0.25">
      <c r="A118" s="136">
        <v>5</v>
      </c>
      <c r="B118" s="167" t="s">
        <v>2671</v>
      </c>
      <c r="C118" s="168" t="s">
        <v>31</v>
      </c>
      <c r="D118" s="63"/>
      <c r="E118" s="137"/>
      <c r="F118" s="137"/>
      <c r="G118" s="164" t="str">
        <f t="shared" si="4"/>
        <v/>
      </c>
      <c r="H118" s="64"/>
      <c r="I118" s="63"/>
      <c r="J118" s="63"/>
      <c r="K118" s="68"/>
      <c r="L118" s="102" t="str">
        <f>+IF(AND(K118&gt;0,O118="Ejecución"),(K118/877802)*Tabla28[[#This Row],[% participación]],IF(AND(K118&gt;0,O118&lt;&gt;"Ejecución"),"-",""))</f>
        <v/>
      </c>
      <c r="M118" s="65"/>
      <c r="N118" s="173" t="str">
        <f t="shared" si="5"/>
        <v/>
      </c>
      <c r="O118" s="169" t="s">
        <v>1150</v>
      </c>
      <c r="P118" s="81"/>
    </row>
    <row r="119" spans="1:16" s="7" customFormat="1" ht="24.75" customHeight="1" outlineLevel="1" x14ac:dyDescent="0.25">
      <c r="A119" s="136">
        <v>6</v>
      </c>
      <c r="B119" s="167" t="s">
        <v>2671</v>
      </c>
      <c r="C119" s="168" t="s">
        <v>31</v>
      </c>
      <c r="D119" s="63"/>
      <c r="E119" s="137"/>
      <c r="F119" s="137"/>
      <c r="G119" s="164" t="str">
        <f t="shared" si="4"/>
        <v/>
      </c>
      <c r="H119" s="64"/>
      <c r="I119" s="63"/>
      <c r="J119" s="63"/>
      <c r="K119" s="68"/>
      <c r="L119" s="102" t="str">
        <f>+IF(AND(K119&gt;0,O119="Ejecución"),(K119/877802)*Tabla28[[#This Row],[% participación]],IF(AND(K119&gt;0,O119&lt;&gt;"Ejecución"),"-",""))</f>
        <v/>
      </c>
      <c r="M119" s="65"/>
      <c r="N119" s="173" t="str">
        <f t="shared" si="5"/>
        <v/>
      </c>
      <c r="O119" s="169" t="s">
        <v>1150</v>
      </c>
      <c r="P119" s="81"/>
    </row>
    <row r="120" spans="1:16" s="7" customFormat="1" ht="24.75" customHeight="1" outlineLevel="1" x14ac:dyDescent="0.25">
      <c r="A120" s="136">
        <v>7</v>
      </c>
      <c r="B120" s="167" t="s">
        <v>2671</v>
      </c>
      <c r="C120" s="168" t="s">
        <v>31</v>
      </c>
      <c r="D120" s="63"/>
      <c r="E120" s="137"/>
      <c r="F120" s="137"/>
      <c r="G120" s="164" t="str">
        <f t="shared" si="4"/>
        <v/>
      </c>
      <c r="H120" s="64"/>
      <c r="I120" s="63"/>
      <c r="J120" s="63"/>
      <c r="K120" s="68"/>
      <c r="L120" s="102" t="str">
        <f>+IF(AND(K120&gt;0,O120="Ejecución"),(K120/877802)*Tabla28[[#This Row],[% participación]],IF(AND(K120&gt;0,O120&lt;&gt;"Ejecución"),"-",""))</f>
        <v/>
      </c>
      <c r="M120" s="65"/>
      <c r="N120" s="173" t="str">
        <f t="shared" si="5"/>
        <v/>
      </c>
      <c r="O120" s="169" t="s">
        <v>1150</v>
      </c>
      <c r="P120" s="81"/>
    </row>
    <row r="121" spans="1:16" s="7" customFormat="1" ht="24.75" customHeight="1" outlineLevel="1" x14ac:dyDescent="0.25">
      <c r="A121" s="136">
        <v>8</v>
      </c>
      <c r="B121" s="167" t="s">
        <v>2671</v>
      </c>
      <c r="C121" s="168" t="s">
        <v>31</v>
      </c>
      <c r="D121" s="63"/>
      <c r="E121" s="137"/>
      <c r="F121" s="137"/>
      <c r="G121" s="164" t="str">
        <f t="shared" si="4"/>
        <v/>
      </c>
      <c r="H121" s="104"/>
      <c r="I121" s="63"/>
      <c r="J121" s="63"/>
      <c r="K121" s="68"/>
      <c r="L121" s="102" t="str">
        <f>+IF(AND(K121&gt;0,O121="Ejecución"),(K121/877802)*Tabla28[[#This Row],[% participación]],IF(AND(K121&gt;0,O121&lt;&gt;"Ejecución"),"-",""))</f>
        <v/>
      </c>
      <c r="M121" s="65"/>
      <c r="N121" s="173" t="str">
        <f t="shared" si="5"/>
        <v/>
      </c>
      <c r="O121" s="169" t="s">
        <v>1150</v>
      </c>
      <c r="P121" s="81"/>
    </row>
    <row r="122" spans="1:16" s="7" customFormat="1" ht="24.75" customHeight="1" outlineLevel="1" x14ac:dyDescent="0.25">
      <c r="A122" s="136">
        <v>9</v>
      </c>
      <c r="B122" s="167" t="s">
        <v>2671</v>
      </c>
      <c r="C122" s="168" t="s">
        <v>31</v>
      </c>
      <c r="D122" s="63"/>
      <c r="E122" s="137"/>
      <c r="F122" s="137"/>
      <c r="G122" s="164" t="str">
        <f t="shared" si="4"/>
        <v/>
      </c>
      <c r="H122" s="64"/>
      <c r="I122" s="63"/>
      <c r="J122" s="63"/>
      <c r="K122" s="68"/>
      <c r="L122" s="102" t="str">
        <f>+IF(AND(K122&gt;0,O122="Ejecución"),(K122/877802)*Tabla28[[#This Row],[% participación]],IF(AND(K122&gt;0,O122&lt;&gt;"Ejecución"),"-",""))</f>
        <v/>
      </c>
      <c r="M122" s="65"/>
      <c r="N122" s="173" t="str">
        <f t="shared" si="5"/>
        <v/>
      </c>
      <c r="O122" s="169" t="s">
        <v>1150</v>
      </c>
      <c r="P122" s="81"/>
    </row>
    <row r="123" spans="1:16" s="7" customFormat="1" ht="24.75" customHeight="1" outlineLevel="1" x14ac:dyDescent="0.25">
      <c r="A123" s="136">
        <v>10</v>
      </c>
      <c r="B123" s="167" t="s">
        <v>2671</v>
      </c>
      <c r="C123" s="168" t="s">
        <v>31</v>
      </c>
      <c r="D123" s="63"/>
      <c r="E123" s="137"/>
      <c r="F123" s="137"/>
      <c r="G123" s="164" t="str">
        <f t="shared" si="4"/>
        <v/>
      </c>
      <c r="H123" s="64"/>
      <c r="I123" s="63"/>
      <c r="J123" s="63"/>
      <c r="K123" s="68"/>
      <c r="L123" s="102" t="str">
        <f>+IF(AND(K123&gt;0,O123="Ejecución"),(K123/877802)*Tabla28[[#This Row],[% participación]],IF(AND(K123&gt;0,O123&lt;&gt;"Ejecución"),"-",""))</f>
        <v/>
      </c>
      <c r="M123" s="65"/>
      <c r="N123" s="173" t="str">
        <f t="shared" si="5"/>
        <v/>
      </c>
      <c r="O123" s="169" t="s">
        <v>1150</v>
      </c>
      <c r="P123" s="81"/>
    </row>
    <row r="124" spans="1:16" s="7" customFormat="1" ht="24.75" customHeight="1" outlineLevel="1" x14ac:dyDescent="0.25">
      <c r="A124" s="136">
        <v>11</v>
      </c>
      <c r="B124" s="167" t="s">
        <v>2671</v>
      </c>
      <c r="C124" s="168" t="s">
        <v>31</v>
      </c>
      <c r="D124" s="63"/>
      <c r="E124" s="137"/>
      <c r="F124" s="137"/>
      <c r="G124" s="164" t="str">
        <f t="shared" si="4"/>
        <v/>
      </c>
      <c r="H124" s="64"/>
      <c r="I124" s="63"/>
      <c r="J124" s="63"/>
      <c r="K124" s="68"/>
      <c r="L124" s="102" t="str">
        <f>+IF(AND(K124&gt;0,O124="Ejecución"),(K124/877802)*Tabla28[[#This Row],[% participación]],IF(AND(K124&gt;0,O124&lt;&gt;"Ejecución"),"-",""))</f>
        <v/>
      </c>
      <c r="M124" s="65"/>
      <c r="N124" s="173" t="str">
        <f t="shared" si="5"/>
        <v/>
      </c>
      <c r="O124" s="169" t="s">
        <v>1150</v>
      </c>
      <c r="P124" s="81"/>
    </row>
    <row r="125" spans="1:16" s="7" customFormat="1" ht="24.75" customHeight="1" outlineLevel="1" x14ac:dyDescent="0.25">
      <c r="A125" s="136">
        <v>12</v>
      </c>
      <c r="B125" s="167" t="s">
        <v>2671</v>
      </c>
      <c r="C125" s="168" t="s">
        <v>31</v>
      </c>
      <c r="D125" s="63"/>
      <c r="E125" s="137"/>
      <c r="F125" s="137"/>
      <c r="G125" s="164" t="str">
        <f t="shared" si="4"/>
        <v/>
      </c>
      <c r="H125" s="64"/>
      <c r="I125" s="63"/>
      <c r="J125" s="63"/>
      <c r="K125" s="68"/>
      <c r="L125" s="102" t="str">
        <f>+IF(AND(K125&gt;0,O125="Ejecución"),(K125/877802)*Tabla28[[#This Row],[% participación]],IF(AND(K125&gt;0,O125&lt;&gt;"Ejecución"),"-",""))</f>
        <v/>
      </c>
      <c r="M125" s="65"/>
      <c r="N125" s="173" t="str">
        <f t="shared" si="5"/>
        <v/>
      </c>
      <c r="O125" s="169" t="s">
        <v>1150</v>
      </c>
      <c r="P125" s="81"/>
    </row>
    <row r="126" spans="1:16" s="7" customFormat="1" ht="24.75" customHeight="1" outlineLevel="1" x14ac:dyDescent="0.25">
      <c r="A126" s="136">
        <v>13</v>
      </c>
      <c r="B126" s="167" t="s">
        <v>2671</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si="5"/>
        <v/>
      </c>
      <c r="O126" s="169" t="s">
        <v>1150</v>
      </c>
      <c r="P126" s="81"/>
    </row>
    <row r="127" spans="1:16" s="7" customFormat="1" ht="24.75" customHeight="1" outlineLevel="1" x14ac:dyDescent="0.25">
      <c r="A127" s="136">
        <v>14</v>
      </c>
      <c r="B127" s="167" t="s">
        <v>2671</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2671</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2671</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2671</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2671</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2671</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2671</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2671</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2671</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2671</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2671</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2671</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2671</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2671</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2671</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2671</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2671</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2671</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2671</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2671</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2671</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2671</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2671</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2671</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2671</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2671</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2671</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2671</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2671</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2671</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2671</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2671</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2671</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2670</v>
      </c>
      <c r="C179" s="241"/>
      <c r="D179" s="241"/>
      <c r="E179" s="24">
        <v>0.02</v>
      </c>
      <c r="F179" s="170">
        <v>1E-4</v>
      </c>
      <c r="G179" s="171">
        <f>IF(F179&gt;0,SUM(E179+F179),"")</f>
        <v>2.01E-2</v>
      </c>
      <c r="H179" s="5"/>
      <c r="I179" s="246" t="s">
        <v>2674</v>
      </c>
      <c r="J179" s="247"/>
      <c r="K179" s="247"/>
      <c r="L179" s="248"/>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2.01E-2</v>
      </c>
      <c r="D185" s="93" t="s">
        <v>2633</v>
      </c>
      <c r="E185" s="96">
        <f>+(C185*SUM(K20:K35))</f>
        <v>46789203.346199997</v>
      </c>
      <c r="F185" s="94"/>
      <c r="G185" s="95"/>
      <c r="H185" s="90"/>
      <c r="I185" s="92" t="s">
        <v>2632</v>
      </c>
      <c r="J185" s="176">
        <f>M179</f>
        <v>0</v>
      </c>
      <c r="K185" s="242" t="s">
        <v>2633</v>
      </c>
      <c r="L185" s="242"/>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26" t="s">
        <v>24</v>
      </c>
      <c r="J192" s="5" t="s">
        <v>2642</v>
      </c>
      <c r="K192" s="5"/>
      <c r="M192" s="5"/>
      <c r="N192" s="5"/>
      <c r="O192" s="8"/>
      <c r="Q192" s="146"/>
      <c r="R192" s="147"/>
      <c r="S192" s="147"/>
      <c r="T192" s="146"/>
    </row>
    <row r="193" spans="1:18" x14ac:dyDescent="0.25">
      <c r="A193" s="9"/>
      <c r="C193" s="120">
        <v>40718</v>
      </c>
      <c r="D193" s="5"/>
      <c r="E193" s="119">
        <v>1281</v>
      </c>
      <c r="F193" s="5"/>
      <c r="G193" s="5"/>
      <c r="H193" s="139" t="s">
        <v>2746</v>
      </c>
      <c r="J193" s="5"/>
      <c r="K193" s="120">
        <v>39084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2747</v>
      </c>
      <c r="J211" s="27" t="s">
        <v>2627</v>
      </c>
      <c r="K211" s="119" t="s">
        <v>2748</v>
      </c>
      <c r="L211" s="21"/>
      <c r="M211" s="21"/>
      <c r="N211" s="21"/>
      <c r="O211" s="8"/>
    </row>
    <row r="212" spans="1:15" x14ac:dyDescent="0.25">
      <c r="A212" s="9"/>
      <c r="B212" s="27" t="s">
        <v>2624</v>
      </c>
      <c r="C212" s="139" t="s">
        <v>2746</v>
      </c>
      <c r="D212" s="21"/>
      <c r="G212" s="27" t="s">
        <v>2626</v>
      </c>
      <c r="H212" s="187">
        <v>8714518</v>
      </c>
      <c r="J212" s="27" t="s">
        <v>2628</v>
      </c>
      <c r="K212" s="11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82" zoomScale="85" zoomScaleNormal="85" zoomScaleSheetLayoutView="40" zoomScalePageLayoutView="40" workbookViewId="0">
      <selection activeCell="A188" sqref="A188:O18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44193.642101620368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0" t="str">
        <f>HYPERLINK("#Integrante_2!A109","CAPACIDAD RESIDUAL")</f>
        <v>CAPACIDAD RESIDUAL</v>
      </c>
      <c r="F8" s="261"/>
      <c r="G8" s="262"/>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0" t="str">
        <f>HYPERLINK("#Integrante_2!A162","TALENTO HUMANO")</f>
        <v>TALENTO HUMANO</v>
      </c>
      <c r="F9" s="261"/>
      <c r="G9" s="262"/>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0" t="str">
        <f>HYPERLINK("#Integrante_2!F162","INFRAESTRUCTURA")</f>
        <v>INFRAESTRUCTURA</v>
      </c>
      <c r="F10" s="261"/>
      <c r="G10" s="262"/>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2767</v>
      </c>
      <c r="D15" s="35"/>
      <c r="E15" s="35"/>
      <c r="F15" s="5"/>
      <c r="G15" s="32" t="s">
        <v>1168</v>
      </c>
      <c r="H15" s="105" t="s">
        <v>660</v>
      </c>
      <c r="I15" s="32" t="s">
        <v>2629</v>
      </c>
      <c r="J15" s="110" t="s">
        <v>2637</v>
      </c>
      <c r="L15" s="257" t="s">
        <v>8</v>
      </c>
      <c r="M15" s="257"/>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v>900567440</v>
      </c>
      <c r="C20" s="5"/>
      <c r="D20" s="160"/>
      <c r="E20" s="152" t="s">
        <v>2669</v>
      </c>
      <c r="F20" s="186" t="s">
        <v>2681</v>
      </c>
      <c r="G20" s="5"/>
      <c r="H20" s="263"/>
      <c r="I20" s="141" t="s">
        <v>660</v>
      </c>
      <c r="J20" s="142" t="s">
        <v>662</v>
      </c>
      <c r="K20" s="143">
        <v>2327821062</v>
      </c>
      <c r="L20" s="144"/>
      <c r="M20" s="144">
        <v>44561</v>
      </c>
      <c r="N20" s="127">
        <f>+(M20-L20)/30</f>
        <v>1485.3666666666666</v>
      </c>
      <c r="O20" s="130"/>
      <c r="U20" s="126"/>
      <c r="V20" s="107">
        <f ca="1">NOW()</f>
        <v>44193.642101620368</v>
      </c>
      <c r="W20" s="107">
        <f ca="1">NOW()</f>
        <v>44193.642101620368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str">
        <f>VLOOKUP(B20,EAS!A2:B1439,2,0)</f>
        <v>ASOCIACIÓN DE MADRES QUE VELAN POR LA NIÑEZ</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t="s">
        <v>2682</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2750</v>
      </c>
      <c r="C48" s="118" t="s">
        <v>32</v>
      </c>
      <c r="D48" s="115" t="s">
        <v>2751</v>
      </c>
      <c r="E48" s="137">
        <v>41306</v>
      </c>
      <c r="F48" s="137">
        <v>41638</v>
      </c>
      <c r="G48" s="164">
        <f>IF(AND(E48&lt;&gt;"",F48&lt;&gt;""),((F48-E48)/30),"")</f>
        <v>11.066666666666666</v>
      </c>
      <c r="H48" s="114" t="s">
        <v>2760</v>
      </c>
      <c r="I48" s="115" t="s">
        <v>660</v>
      </c>
      <c r="J48" s="115" t="s">
        <v>683</v>
      </c>
      <c r="K48" s="117">
        <v>55000000</v>
      </c>
      <c r="L48" s="118" t="s">
        <v>1148</v>
      </c>
      <c r="M48" s="112">
        <v>1</v>
      </c>
      <c r="N48" s="118" t="s">
        <v>27</v>
      </c>
      <c r="O48" s="118" t="s">
        <v>26</v>
      </c>
      <c r="P48" s="80"/>
    </row>
    <row r="49" spans="1:16" s="6" customFormat="1" ht="24.75" customHeight="1" x14ac:dyDescent="0.25">
      <c r="A49" s="135">
        <v>2</v>
      </c>
      <c r="B49" s="116" t="s">
        <v>2750</v>
      </c>
      <c r="C49" s="118" t="s">
        <v>32</v>
      </c>
      <c r="D49" s="115" t="s">
        <v>2752</v>
      </c>
      <c r="E49" s="137">
        <v>41666</v>
      </c>
      <c r="F49" s="137">
        <v>42003</v>
      </c>
      <c r="G49" s="164">
        <f t="shared" ref="G49:G107" si="1">IF(AND(E49&lt;&gt;"",F49&lt;&gt;""),((F49-E49)/30),"")</f>
        <v>11.233333333333333</v>
      </c>
      <c r="H49" s="114" t="s">
        <v>2760</v>
      </c>
      <c r="I49" s="115" t="s">
        <v>660</v>
      </c>
      <c r="J49" s="115" t="s">
        <v>683</v>
      </c>
      <c r="K49" s="117">
        <v>43100000</v>
      </c>
      <c r="L49" s="118" t="s">
        <v>1148</v>
      </c>
      <c r="M49" s="112">
        <v>1</v>
      </c>
      <c r="N49" s="118" t="s">
        <v>27</v>
      </c>
      <c r="O49" s="118" t="s">
        <v>26</v>
      </c>
      <c r="P49" s="80"/>
    </row>
    <row r="50" spans="1:16" s="6" customFormat="1" ht="24.75" customHeight="1" x14ac:dyDescent="0.25">
      <c r="A50" s="135">
        <v>3</v>
      </c>
      <c r="B50" s="116" t="s">
        <v>2753</v>
      </c>
      <c r="C50" s="118" t="s">
        <v>32</v>
      </c>
      <c r="D50" s="115" t="s">
        <v>2754</v>
      </c>
      <c r="E50" s="137">
        <v>42037</v>
      </c>
      <c r="F50" s="137">
        <v>42353</v>
      </c>
      <c r="G50" s="164">
        <f t="shared" si="1"/>
        <v>10.533333333333333</v>
      </c>
      <c r="H50" s="114" t="s">
        <v>2760</v>
      </c>
      <c r="I50" s="115" t="s">
        <v>660</v>
      </c>
      <c r="J50" s="115" t="s">
        <v>683</v>
      </c>
      <c r="K50" s="117">
        <v>185000000</v>
      </c>
      <c r="L50" s="118" t="s">
        <v>1148</v>
      </c>
      <c r="M50" s="112">
        <v>1</v>
      </c>
      <c r="N50" s="118" t="s">
        <v>27</v>
      </c>
      <c r="O50" s="118" t="s">
        <v>26</v>
      </c>
      <c r="P50" s="80"/>
    </row>
    <row r="51" spans="1:16" s="6" customFormat="1" ht="24.75" customHeight="1" outlineLevel="1" x14ac:dyDescent="0.25">
      <c r="A51" s="135">
        <v>4</v>
      </c>
      <c r="B51" s="116" t="s">
        <v>2398</v>
      </c>
      <c r="C51" s="118" t="s">
        <v>32</v>
      </c>
      <c r="D51" s="115" t="s">
        <v>2755</v>
      </c>
      <c r="E51" s="137">
        <v>43123</v>
      </c>
      <c r="F51" s="137">
        <v>43312</v>
      </c>
      <c r="G51" s="164">
        <f t="shared" si="1"/>
        <v>6.3</v>
      </c>
      <c r="H51" s="114" t="s">
        <v>2761</v>
      </c>
      <c r="I51" s="115" t="s">
        <v>110</v>
      </c>
      <c r="J51" s="115" t="s">
        <v>780</v>
      </c>
      <c r="K51" s="117">
        <v>500000000</v>
      </c>
      <c r="L51" s="118" t="s">
        <v>1148</v>
      </c>
      <c r="M51" s="112">
        <v>1</v>
      </c>
      <c r="N51" s="118" t="s">
        <v>27</v>
      </c>
      <c r="O51" s="118" t="s">
        <v>26</v>
      </c>
      <c r="P51" s="80"/>
    </row>
    <row r="52" spans="1:16" s="7" customFormat="1" ht="24.75" customHeight="1" outlineLevel="1" x14ac:dyDescent="0.25">
      <c r="A52" s="136">
        <v>5</v>
      </c>
      <c r="B52" s="116" t="s">
        <v>2398</v>
      </c>
      <c r="C52" s="118" t="s">
        <v>32</v>
      </c>
      <c r="D52" s="115" t="s">
        <v>2756</v>
      </c>
      <c r="E52" s="137">
        <v>43450</v>
      </c>
      <c r="F52" s="137">
        <v>43738</v>
      </c>
      <c r="G52" s="164">
        <f t="shared" si="1"/>
        <v>9.6</v>
      </c>
      <c r="H52" s="114" t="s">
        <v>2762</v>
      </c>
      <c r="I52" s="115" t="s">
        <v>660</v>
      </c>
      <c r="J52" s="115" t="s">
        <v>684</v>
      </c>
      <c r="K52" s="117">
        <v>225000000</v>
      </c>
      <c r="L52" s="118" t="s">
        <v>1148</v>
      </c>
      <c r="M52" s="112">
        <v>1</v>
      </c>
      <c r="N52" s="118" t="s">
        <v>27</v>
      </c>
      <c r="O52" s="118" t="s">
        <v>26</v>
      </c>
      <c r="P52" s="81"/>
    </row>
    <row r="53" spans="1:16" s="7" customFormat="1" ht="24.75" customHeight="1" outlineLevel="1" x14ac:dyDescent="0.25">
      <c r="A53" s="136">
        <v>6</v>
      </c>
      <c r="B53" s="116" t="s">
        <v>2398</v>
      </c>
      <c r="C53" s="118" t="s">
        <v>32</v>
      </c>
      <c r="D53" s="115" t="s">
        <v>2757</v>
      </c>
      <c r="E53" s="137">
        <v>43313</v>
      </c>
      <c r="F53" s="137">
        <v>43449</v>
      </c>
      <c r="G53" s="164">
        <f t="shared" si="1"/>
        <v>4.5333333333333332</v>
      </c>
      <c r="H53" s="114" t="s">
        <v>2762</v>
      </c>
      <c r="I53" s="115" t="s">
        <v>660</v>
      </c>
      <c r="J53" s="115" t="s">
        <v>662</v>
      </c>
      <c r="K53" s="117">
        <v>5000000</v>
      </c>
      <c r="L53" s="118" t="s">
        <v>1148</v>
      </c>
      <c r="M53" s="112">
        <v>1</v>
      </c>
      <c r="N53" s="118" t="s">
        <v>27</v>
      </c>
      <c r="O53" s="118" t="s">
        <v>1148</v>
      </c>
      <c r="P53" s="81"/>
    </row>
    <row r="54" spans="1:16" s="7" customFormat="1" ht="24.75" customHeight="1" outlineLevel="1" x14ac:dyDescent="0.25">
      <c r="A54" s="136">
        <v>7</v>
      </c>
      <c r="B54" s="116" t="s">
        <v>2398</v>
      </c>
      <c r="C54" s="118" t="s">
        <v>32</v>
      </c>
      <c r="D54" s="115" t="s">
        <v>2758</v>
      </c>
      <c r="E54" s="137">
        <v>43480</v>
      </c>
      <c r="F54" s="137">
        <v>43920</v>
      </c>
      <c r="G54" s="164">
        <f t="shared" si="1"/>
        <v>14.666666666666666</v>
      </c>
      <c r="H54" s="114" t="s">
        <v>2762</v>
      </c>
      <c r="I54" s="115" t="s">
        <v>660</v>
      </c>
      <c r="J54" s="115" t="s">
        <v>662</v>
      </c>
      <c r="K54" s="113">
        <v>10000000</v>
      </c>
      <c r="L54" s="118" t="s">
        <v>1148</v>
      </c>
      <c r="M54" s="112">
        <v>1</v>
      </c>
      <c r="N54" s="118" t="s">
        <v>27</v>
      </c>
      <c r="O54" s="118" t="s">
        <v>1148</v>
      </c>
      <c r="P54" s="81"/>
    </row>
    <row r="55" spans="1:16" s="7" customFormat="1" ht="24.75" customHeight="1" outlineLevel="1" x14ac:dyDescent="0.25">
      <c r="A55" s="136">
        <v>8</v>
      </c>
      <c r="B55" s="116" t="s">
        <v>2398</v>
      </c>
      <c r="C55" s="118" t="s">
        <v>32</v>
      </c>
      <c r="D55" s="115" t="s">
        <v>2757</v>
      </c>
      <c r="E55" s="137">
        <v>43313</v>
      </c>
      <c r="F55" s="137">
        <v>43449</v>
      </c>
      <c r="G55" s="164">
        <f t="shared" si="1"/>
        <v>4.5333333333333332</v>
      </c>
      <c r="H55" s="114" t="s">
        <v>2762</v>
      </c>
      <c r="I55" s="115" t="s">
        <v>660</v>
      </c>
      <c r="J55" s="115" t="s">
        <v>695</v>
      </c>
      <c r="K55" s="117">
        <v>5000000</v>
      </c>
      <c r="L55" s="118" t="s">
        <v>1148</v>
      </c>
      <c r="M55" s="112">
        <v>1</v>
      </c>
      <c r="N55" s="118" t="s">
        <v>27</v>
      </c>
      <c r="O55" s="118" t="s">
        <v>1148</v>
      </c>
      <c r="P55" s="81"/>
    </row>
    <row r="56" spans="1:16" s="7" customFormat="1" ht="24.75" customHeight="1" outlineLevel="1" x14ac:dyDescent="0.25">
      <c r="A56" s="136">
        <v>9</v>
      </c>
      <c r="B56" s="116" t="s">
        <v>2398</v>
      </c>
      <c r="C56" s="118" t="s">
        <v>32</v>
      </c>
      <c r="D56" s="115" t="s">
        <v>2758</v>
      </c>
      <c r="E56" s="137">
        <v>43480</v>
      </c>
      <c r="F56" s="137">
        <v>43920</v>
      </c>
      <c r="G56" s="164">
        <f t="shared" si="1"/>
        <v>14.666666666666666</v>
      </c>
      <c r="H56" s="114" t="s">
        <v>2762</v>
      </c>
      <c r="I56" s="115" t="s">
        <v>660</v>
      </c>
      <c r="J56" s="115" t="s">
        <v>695</v>
      </c>
      <c r="K56" s="113">
        <v>10000000</v>
      </c>
      <c r="L56" s="118" t="s">
        <v>1148</v>
      </c>
      <c r="M56" s="112">
        <v>1</v>
      </c>
      <c r="N56" s="118" t="s">
        <v>27</v>
      </c>
      <c r="O56" s="118" t="s">
        <v>1148</v>
      </c>
      <c r="P56" s="81"/>
    </row>
    <row r="57" spans="1:16" s="7" customFormat="1" ht="24.75" customHeight="1" outlineLevel="1" x14ac:dyDescent="0.25">
      <c r="A57" s="136">
        <v>10</v>
      </c>
      <c r="B57" s="116" t="s">
        <v>2398</v>
      </c>
      <c r="C57" s="118" t="s">
        <v>32</v>
      </c>
      <c r="D57" s="115" t="s">
        <v>2759</v>
      </c>
      <c r="E57" s="137">
        <v>43480</v>
      </c>
      <c r="F57" s="137">
        <v>43920</v>
      </c>
      <c r="G57" s="164">
        <f t="shared" si="1"/>
        <v>14.666666666666666</v>
      </c>
      <c r="H57" s="114" t="s">
        <v>2762</v>
      </c>
      <c r="I57" s="115" t="s">
        <v>660</v>
      </c>
      <c r="J57" s="115" t="s">
        <v>666</v>
      </c>
      <c r="K57" s="117">
        <v>9000000</v>
      </c>
      <c r="L57" s="118" t="s">
        <v>1148</v>
      </c>
      <c r="M57" s="112">
        <v>1</v>
      </c>
      <c r="N57" s="118" t="s">
        <v>27</v>
      </c>
      <c r="O57" s="118" t="s">
        <v>1148</v>
      </c>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2741</v>
      </c>
      <c r="E114" s="137">
        <v>43879</v>
      </c>
      <c r="F114" s="137">
        <v>44195</v>
      </c>
      <c r="G114" s="164">
        <f>IF(AND(E114&lt;&gt;"",F114&lt;&gt;""),((F114-E114)/30),"")</f>
        <v>10.533333333333333</v>
      </c>
      <c r="H114" s="116" t="s">
        <v>2744</v>
      </c>
      <c r="I114" s="115" t="s">
        <v>660</v>
      </c>
      <c r="J114" s="115" t="s">
        <v>662</v>
      </c>
      <c r="K114" s="68">
        <v>2108170956</v>
      </c>
      <c r="L114" s="102">
        <f>+IF(AND(K114&gt;0,O114="Ejecución"),(K114/877802)*Tabla283[[#This Row],[% participación]],IF(AND(K114&gt;0,O114&lt;&gt;"Ejecución"),"-",""))</f>
        <v>1200.8237370158647</v>
      </c>
      <c r="M114" s="118" t="s">
        <v>26</v>
      </c>
      <c r="N114" s="173">
        <v>0.5</v>
      </c>
      <c r="O114" s="169" t="s">
        <v>1150</v>
      </c>
      <c r="P114" s="80"/>
    </row>
    <row r="115" spans="1:16" s="6" customFormat="1" ht="24.75" customHeight="1" x14ac:dyDescent="0.25">
      <c r="A115" s="135">
        <v>2</v>
      </c>
      <c r="B115" s="167" t="s">
        <v>2671</v>
      </c>
      <c r="C115" s="168" t="s">
        <v>31</v>
      </c>
      <c r="D115" s="115" t="s">
        <v>2742</v>
      </c>
      <c r="E115" s="137">
        <v>43879</v>
      </c>
      <c r="F115" s="137">
        <v>44195</v>
      </c>
      <c r="G115" s="164">
        <f t="shared" ref="G115:G160" si="3">IF(AND(E115&lt;&gt;"",F115&lt;&gt;""),((F115-E115)/30),"")</f>
        <v>10.533333333333333</v>
      </c>
      <c r="H115" s="116" t="s">
        <v>2744</v>
      </c>
      <c r="I115" s="115" t="s">
        <v>660</v>
      </c>
      <c r="J115" s="115" t="s">
        <v>662</v>
      </c>
      <c r="K115" s="68">
        <v>2266370015</v>
      </c>
      <c r="L115" s="102">
        <f>+IF(AND(K115&gt;0,O115="Ejecución"),(K115/877802)*Tabla283[[#This Row],[% participación]],IF(AND(K115&gt;0,O115&lt;&gt;"Ejecución"),"-",""))</f>
        <v>1290.9346384492176</v>
      </c>
      <c r="M115" s="118" t="s">
        <v>26</v>
      </c>
      <c r="N115" s="173">
        <v>0.5</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9"/>
      <c r="S177" s="156"/>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t="s">
        <v>2622</v>
      </c>
      <c r="O178" s="8"/>
      <c r="Q178" s="19"/>
      <c r="R178" s="19"/>
      <c r="S178" s="156" t="s">
        <v>2623</v>
      </c>
      <c r="T178" s="19"/>
      <c r="U178" s="19"/>
      <c r="V178" s="19"/>
      <c r="W178" s="19"/>
      <c r="X178" s="19"/>
      <c r="Y178" s="19"/>
      <c r="Z178" s="19"/>
      <c r="AA178" s="19"/>
      <c r="AB178" s="19"/>
    </row>
    <row r="179" spans="1:28" ht="23.25" x14ac:dyDescent="0.25">
      <c r="A179" s="9"/>
      <c r="B179" s="241" t="s">
        <v>2670</v>
      </c>
      <c r="C179" s="241"/>
      <c r="D179" s="241"/>
      <c r="E179" s="24">
        <v>0.02</v>
      </c>
      <c r="F179" s="170">
        <v>1E-4</v>
      </c>
      <c r="G179" s="171">
        <f>IF(F179&gt;0,SUM(E179+F179),"")</f>
        <v>2.01E-2</v>
      </c>
      <c r="H179" s="5"/>
      <c r="I179" s="238" t="s">
        <v>2674</v>
      </c>
      <c r="J179" s="239"/>
      <c r="K179" s="239"/>
      <c r="L179" s="24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2.01E-2</v>
      </c>
      <c r="D185" s="161" t="s">
        <v>2633</v>
      </c>
      <c r="E185" s="96">
        <f>+(C185*SUM(K20:K35))</f>
        <v>46789203.346199997</v>
      </c>
      <c r="F185" s="94"/>
      <c r="G185" s="95"/>
      <c r="H185" s="90"/>
      <c r="I185" s="92" t="s">
        <v>2632</v>
      </c>
      <c r="J185" s="176">
        <f>M179</f>
        <v>0</v>
      </c>
      <c r="K185" s="242" t="s">
        <v>2633</v>
      </c>
      <c r="L185" s="242"/>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50"/>
      <c r="Q192" s="146"/>
      <c r="R192" s="147"/>
      <c r="S192" s="147"/>
      <c r="T192" s="146"/>
    </row>
    <row r="193" spans="1:18" x14ac:dyDescent="0.25">
      <c r="A193" s="9"/>
      <c r="C193" s="120">
        <v>43069</v>
      </c>
      <c r="D193" s="5"/>
      <c r="E193" s="119">
        <v>3553</v>
      </c>
      <c r="F193" s="5"/>
      <c r="G193" s="5"/>
      <c r="H193" s="139" t="s">
        <v>2763</v>
      </c>
      <c r="J193" s="5"/>
      <c r="K193" s="120">
        <v>43878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2764</v>
      </c>
      <c r="J211" s="27" t="s">
        <v>2627</v>
      </c>
      <c r="K211" s="140" t="s">
        <v>2764</v>
      </c>
      <c r="L211" s="21"/>
      <c r="M211" s="21"/>
      <c r="N211" s="21"/>
      <c r="O211" s="8"/>
    </row>
    <row r="212" spans="1:15" x14ac:dyDescent="0.25">
      <c r="A212" s="9"/>
      <c r="B212" s="27" t="s">
        <v>2624</v>
      </c>
      <c r="C212" s="139" t="s">
        <v>2763</v>
      </c>
      <c r="D212" s="21"/>
      <c r="G212" s="27" t="s">
        <v>2626</v>
      </c>
      <c r="H212" s="140" t="s">
        <v>2765</v>
      </c>
      <c r="J212" s="27" t="s">
        <v>2628</v>
      </c>
      <c r="K212" s="139" t="s">
        <v>2766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44193.642101620368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0" t="str">
        <f>HYPERLINK("#Integrante_3!A109","CAPACIDAD RESIDUAL")</f>
        <v>CAPACIDAD RESIDUAL</v>
      </c>
      <c r="F8" s="261"/>
      <c r="G8" s="262"/>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0" t="str">
        <f>HYPERLINK("#Integrante_3!A162","TALENTO HUMANO")</f>
        <v>TALENTO HUMANO</v>
      </c>
      <c r="F9" s="261"/>
      <c r="G9" s="262"/>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0" t="str">
        <f>HYPERLINK("#Integrante_3!F162","INFRAESTRUCTURA")</f>
        <v>INFRAESTRUCTURA</v>
      </c>
      <c r="F10" s="261"/>
      <c r="G10" s="262"/>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44193.642101620368</v>
      </c>
      <c r="W20" s="107">
        <f ca="1">NOW()</f>
        <v>44193.642101620368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2664</v>
      </c>
      <c r="B161" s="225"/>
      <c r="C161" s="225"/>
      <c r="D161" s="225"/>
      <c r="E161" s="226"/>
      <c r="F161" s="227" t="s">
        <v>2665</v>
      </c>
      <c r="G161" s="227"/>
      <c r="H161" s="227"/>
      <c r="I161" s="224" t="s">
        <v>2635</v>
      </c>
      <c r="J161" s="225"/>
      <c r="K161" s="225"/>
      <c r="L161" s="225"/>
      <c r="M161" s="225"/>
      <c r="N161" s="225"/>
      <c r="O161" s="22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2" t="s">
        <v>2648</v>
      </c>
      <c r="J165" s="233"/>
      <c r="K165" s="233"/>
      <c r="L165" s="233"/>
      <c r="M165" s="233"/>
      <c r="N165" s="233"/>
      <c r="O165" s="234"/>
      <c r="U165" s="51"/>
    </row>
    <row r="166" spans="1:28" x14ac:dyDescent="0.25">
      <c r="A166" s="9"/>
      <c r="B166" s="202" t="s">
        <v>2662</v>
      </c>
      <c r="C166" s="202"/>
      <c r="D166" s="202"/>
      <c r="E166" s="8"/>
      <c r="F166" s="5"/>
      <c r="H166" s="83" t="s">
        <v>2661</v>
      </c>
      <c r="I166" s="232"/>
      <c r="J166" s="233"/>
      <c r="K166" s="233"/>
      <c r="L166" s="233"/>
      <c r="M166" s="233"/>
      <c r="N166" s="233"/>
      <c r="O166" s="23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1"/>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2670</v>
      </c>
      <c r="C174" s="188"/>
      <c r="D174" s="188"/>
      <c r="E174" s="188"/>
      <c r="F174" s="188"/>
      <c r="G174" s="188"/>
      <c r="H174" s="20"/>
      <c r="I174" s="195" t="s">
        <v>2674</v>
      </c>
      <c r="J174" s="196"/>
      <c r="K174" s="196"/>
      <c r="L174" s="196"/>
      <c r="M174" s="196"/>
      <c r="O174" s="177"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2679</v>
      </c>
      <c r="O175" s="8"/>
      <c r="Q175" s="19"/>
      <c r="R175" s="156"/>
      <c r="S175" s="19"/>
      <c r="T175" s="19"/>
      <c r="U175" s="19"/>
      <c r="V175" s="19"/>
      <c r="W175" s="19"/>
      <c r="X175" s="19"/>
      <c r="Y175" s="19"/>
      <c r="Z175" s="19"/>
      <c r="AA175" s="19"/>
      <c r="AB175" s="19"/>
    </row>
    <row r="176" spans="1:28" ht="23.25" x14ac:dyDescent="0.25">
      <c r="A176" s="9"/>
      <c r="B176" s="192"/>
      <c r="C176" s="193"/>
      <c r="D176" s="194"/>
      <c r="E176" s="156" t="s">
        <v>2621</v>
      </c>
      <c r="F176" s="156" t="s">
        <v>2622</v>
      </c>
      <c r="G176" s="156" t="s">
        <v>2623</v>
      </c>
      <c r="H176" s="5"/>
      <c r="I176" s="192"/>
      <c r="J176" s="193"/>
      <c r="K176" s="193"/>
      <c r="L176" s="194"/>
      <c r="M176" s="250"/>
      <c r="O176" s="8"/>
      <c r="Q176" s="19"/>
      <c r="R176" s="156" t="s">
        <v>2623</v>
      </c>
      <c r="S176" s="19"/>
      <c r="T176" s="19"/>
      <c r="U176" s="19"/>
      <c r="V176" s="19"/>
      <c r="W176" s="19"/>
      <c r="X176" s="19"/>
      <c r="Y176" s="19"/>
      <c r="Z176" s="19"/>
      <c r="AA176" s="19"/>
      <c r="AB176" s="19"/>
    </row>
    <row r="177" spans="1:28" ht="23.25" x14ac:dyDescent="0.25">
      <c r="A177" s="9"/>
      <c r="B177" s="241" t="s">
        <v>2670</v>
      </c>
      <c r="C177" s="241"/>
      <c r="D177" s="241"/>
      <c r="E177" s="24">
        <v>0.02</v>
      </c>
      <c r="F177" s="170"/>
      <c r="G177" s="171" t="str">
        <f>IF(F177&gt;0,SUM(E177+F177),"")</f>
        <v/>
      </c>
      <c r="H177" s="5"/>
      <c r="I177" s="238" t="s">
        <v>2674</v>
      </c>
      <c r="J177" s="239"/>
      <c r="K177" s="239"/>
      <c r="L177" s="24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5" t="str">
        <f>IF(F178&gt;0,SUM(E178+F178),"")</f>
        <v/>
      </c>
      <c r="H178" s="5"/>
      <c r="I178" s="238" t="s">
        <v>1169</v>
      </c>
      <c r="J178" s="239"/>
      <c r="K178" s="24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5" t="str">
        <f>IF(F179&gt;0,SUM(E179+F179),"")</f>
        <v/>
      </c>
      <c r="H179" s="5"/>
      <c r="I179" s="238" t="s">
        <v>1170</v>
      </c>
      <c r="J179" s="239"/>
      <c r="K179" s="24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5" t="str">
        <f>IF(F180&gt;0,SUM(E180+F180),"")</f>
        <v/>
      </c>
      <c r="H180" s="5"/>
      <c r="I180" s="238" t="s">
        <v>1171</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2" t="s">
        <v>2633</v>
      </c>
      <c r="L183" s="242"/>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5" t="s">
        <v>2641</v>
      </c>
      <c r="C190" s="215"/>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7" t="s">
        <v>2663</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44193.642101620368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0" t="str">
        <f>HYPERLINK("#Integrante_4!A109","CAPACIDAD RESIDUAL")</f>
        <v>CAPACIDAD RESIDUAL</v>
      </c>
      <c r="F8" s="261"/>
      <c r="G8" s="262"/>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0" t="str">
        <f>HYPERLINK("#Integrante_4!A162","TALENTO HUMANO")</f>
        <v>TALENTO HUMANO</v>
      </c>
      <c r="F9" s="261"/>
      <c r="G9" s="262"/>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0" t="str">
        <f>HYPERLINK("#Integrante_4!F162","INFRAESTRUCTURA")</f>
        <v>INFRAESTRUCTURA</v>
      </c>
      <c r="F10" s="261"/>
      <c r="G10" s="262"/>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44193.642101620368</v>
      </c>
      <c r="W20" s="107">
        <f ca="1">NOW()</f>
        <v>44193.642101620368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56"/>
      <c r="S177" s="19"/>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c r="O178" s="8"/>
      <c r="Q178" s="19"/>
      <c r="R178" s="156" t="s">
        <v>2623</v>
      </c>
      <c r="S178" s="19"/>
      <c r="T178" s="19"/>
      <c r="U178" s="19"/>
      <c r="V178" s="19"/>
      <c r="W178" s="19"/>
      <c r="X178" s="19"/>
      <c r="Y178" s="19"/>
      <c r="Z178" s="19"/>
      <c r="AA178" s="19"/>
      <c r="AB178" s="19"/>
    </row>
    <row r="179" spans="1:28" ht="23.25" x14ac:dyDescent="0.25">
      <c r="A179" s="9"/>
      <c r="B179" s="241" t="s">
        <v>2670</v>
      </c>
      <c r="C179" s="241"/>
      <c r="D179" s="241"/>
      <c r="E179" s="24">
        <v>0.02</v>
      </c>
      <c r="F179" s="170"/>
      <c r="G179" s="171" t="str">
        <f>IF(F179&gt;0,SUM(E179+F179),"")</f>
        <v/>
      </c>
      <c r="H179" s="5"/>
      <c r="I179" s="238" t="s">
        <v>2674</v>
      </c>
      <c r="J179" s="239"/>
      <c r="K179" s="239"/>
      <c r="L179" s="24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2" t="s">
        <v>2633</v>
      </c>
      <c r="L185" s="242"/>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44193.642101620368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0" t="str">
        <f>HYPERLINK("#Integrante_5!A109","CAPACIDAD RESIDUAL")</f>
        <v>CAPACIDAD RESIDUAL</v>
      </c>
      <c r="F8" s="261"/>
      <c r="G8" s="262"/>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0" t="str">
        <f>HYPERLINK("#Integrante_5!A162","TALENTO HUMANO")</f>
        <v>TALENTO HUMANO</v>
      </c>
      <c r="F9" s="261"/>
      <c r="G9" s="262"/>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0" t="str">
        <f>HYPERLINK("#Integrante_5!F162","INFRAESTRUCTURA")</f>
        <v>INFRAESTRUCTURA</v>
      </c>
      <c r="F10" s="261"/>
      <c r="G10" s="262"/>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44193.642101620368</v>
      </c>
      <c r="W20" s="107">
        <f ca="1">NOW()</f>
        <v>44193.642101620368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2664</v>
      </c>
      <c r="B161" s="225"/>
      <c r="C161" s="225"/>
      <c r="D161" s="225"/>
      <c r="E161" s="226"/>
      <c r="F161" s="227" t="s">
        <v>2665</v>
      </c>
      <c r="G161" s="227"/>
      <c r="H161" s="227"/>
      <c r="I161" s="224" t="s">
        <v>2635</v>
      </c>
      <c r="J161" s="225"/>
      <c r="K161" s="225"/>
      <c r="L161" s="225"/>
      <c r="M161" s="225"/>
      <c r="N161" s="225"/>
      <c r="O161" s="22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2" t="s">
        <v>2648</v>
      </c>
      <c r="J165" s="233"/>
      <c r="K165" s="233"/>
      <c r="L165" s="233"/>
      <c r="M165" s="233"/>
      <c r="N165" s="233"/>
      <c r="O165" s="234"/>
      <c r="U165" s="51"/>
    </row>
    <row r="166" spans="1:28" x14ac:dyDescent="0.25">
      <c r="A166" s="9"/>
      <c r="B166" s="202" t="s">
        <v>2662</v>
      </c>
      <c r="C166" s="202"/>
      <c r="D166" s="202"/>
      <c r="E166" s="8"/>
      <c r="F166" s="5"/>
      <c r="H166" s="83" t="s">
        <v>2661</v>
      </c>
      <c r="I166" s="232"/>
      <c r="J166" s="233"/>
      <c r="K166" s="233"/>
      <c r="L166" s="233"/>
      <c r="M166" s="233"/>
      <c r="N166" s="233"/>
      <c r="O166" s="23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1"/>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2670</v>
      </c>
      <c r="C174" s="188"/>
      <c r="D174" s="188"/>
      <c r="E174" s="188"/>
      <c r="F174" s="188"/>
      <c r="G174" s="188"/>
      <c r="H174" s="20"/>
      <c r="I174" s="195" t="s">
        <v>2678</v>
      </c>
      <c r="J174" s="196"/>
      <c r="K174" s="196"/>
      <c r="L174" s="196"/>
      <c r="M174" s="196"/>
      <c r="O174" s="177"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2679</v>
      </c>
      <c r="O175" s="8"/>
      <c r="Q175" s="19"/>
      <c r="R175" s="19"/>
      <c r="S175" s="156"/>
      <c r="T175" s="19"/>
      <c r="U175" s="19"/>
      <c r="V175" s="19"/>
      <c r="W175" s="19"/>
      <c r="X175" s="19"/>
      <c r="Y175" s="19"/>
      <c r="Z175" s="19"/>
      <c r="AA175" s="19"/>
      <c r="AB175" s="19"/>
    </row>
    <row r="176" spans="1:28" ht="23.25" x14ac:dyDescent="0.25">
      <c r="A176" s="9"/>
      <c r="B176" s="192"/>
      <c r="C176" s="193"/>
      <c r="D176" s="194"/>
      <c r="E176" s="156" t="s">
        <v>2621</v>
      </c>
      <c r="F176" s="156" t="s">
        <v>2622</v>
      </c>
      <c r="G176" s="156" t="s">
        <v>2623</v>
      </c>
      <c r="H176" s="5"/>
      <c r="I176" s="192"/>
      <c r="J176" s="193"/>
      <c r="K176" s="193"/>
      <c r="L176" s="194"/>
      <c r="M176" s="250"/>
      <c r="O176" s="8"/>
      <c r="Q176" s="19"/>
      <c r="R176" s="19"/>
      <c r="S176" s="156" t="s">
        <v>2623</v>
      </c>
      <c r="T176" s="19"/>
      <c r="U176" s="19"/>
      <c r="V176" s="19"/>
      <c r="W176" s="19"/>
      <c r="X176" s="19"/>
      <c r="Y176" s="19"/>
      <c r="Z176" s="19"/>
      <c r="AA176" s="19"/>
      <c r="AB176" s="19"/>
    </row>
    <row r="177" spans="1:28" ht="23.25" x14ac:dyDescent="0.25">
      <c r="A177" s="9"/>
      <c r="B177" s="241" t="s">
        <v>2670</v>
      </c>
      <c r="C177" s="241"/>
      <c r="D177" s="241"/>
      <c r="E177" s="24">
        <v>0.02</v>
      </c>
      <c r="F177" s="170"/>
      <c r="G177" s="171" t="str">
        <f>IF(F177&gt;0,SUM(E177+F177),"")</f>
        <v/>
      </c>
      <c r="H177" s="5"/>
      <c r="I177" s="238" t="s">
        <v>2672</v>
      </c>
      <c r="J177" s="239"/>
      <c r="K177" s="239"/>
      <c r="L177" s="24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5" t="str">
        <f>IF(F178&gt;0,SUM(E178+F178),"")</f>
        <v/>
      </c>
      <c r="H178" s="5"/>
      <c r="I178" s="238" t="s">
        <v>1169</v>
      </c>
      <c r="J178" s="239"/>
      <c r="K178" s="24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5" t="str">
        <f>IF(F179&gt;0,SUM(E179+F179),"")</f>
        <v/>
      </c>
      <c r="H179" s="5"/>
      <c r="I179" s="238" t="s">
        <v>1170</v>
      </c>
      <c r="J179" s="239"/>
      <c r="K179" s="24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5" t="str">
        <f>IF(F180&gt;0,SUM(E180+F180),"")</f>
        <v/>
      </c>
      <c r="H180" s="5"/>
      <c r="I180" s="238" t="s">
        <v>1171</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2" t="s">
        <v>2633</v>
      </c>
      <c r="L183" s="242"/>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5" t="s">
        <v>2641</v>
      </c>
      <c r="C190" s="215"/>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7" t="s">
        <v>2663</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44193.642101620368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0" t="str">
        <f>HYPERLINK("#Integrante_6!A109","CAPACIDAD RESIDUAL")</f>
        <v>CAPACIDAD RESIDUAL</v>
      </c>
      <c r="F8" s="261"/>
      <c r="G8" s="262"/>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0" t="str">
        <f>HYPERLINK("#Integrante_6!A162","TALENTO HUMANO")</f>
        <v>TALENTO HUMANO</v>
      </c>
      <c r="F9" s="261"/>
      <c r="G9" s="262"/>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0" t="str">
        <f>HYPERLINK("#Integrante_6!F162","INFRAESTRUCTURA")</f>
        <v>INFRAESTRUCTURA</v>
      </c>
      <c r="F10" s="261"/>
      <c r="G10" s="262"/>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44193.642101620368</v>
      </c>
      <c r="W20" s="107">
        <f ca="1">NOW()</f>
        <v>44193.642101620368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9"/>
      <c r="S177" s="156"/>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c r="O178" s="8"/>
      <c r="Q178" s="19"/>
      <c r="R178" s="19"/>
      <c r="S178" s="156" t="s">
        <v>2623</v>
      </c>
      <c r="T178" s="19"/>
      <c r="U178" s="19"/>
      <c r="V178" s="19"/>
      <c r="W178" s="19"/>
      <c r="X178" s="19"/>
      <c r="Y178" s="19"/>
      <c r="Z178" s="19"/>
      <c r="AA178" s="19"/>
      <c r="AB178" s="19"/>
    </row>
    <row r="179" spans="1:28" ht="23.25" x14ac:dyDescent="0.25">
      <c r="A179" s="9"/>
      <c r="B179" s="241" t="s">
        <v>2670</v>
      </c>
      <c r="C179" s="241"/>
      <c r="D179" s="241"/>
      <c r="E179" s="24">
        <v>0.02</v>
      </c>
      <c r="F179" s="170"/>
      <c r="G179" s="171" t="str">
        <f>IF(F179&gt;0,SUM(E179+F179),"")</f>
        <v/>
      </c>
      <c r="H179" s="5"/>
      <c r="I179" s="238" t="s">
        <v>2672</v>
      </c>
      <c r="J179" s="239"/>
      <c r="K179" s="239"/>
      <c r="L179" s="24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2" t="s">
        <v>2633</v>
      </c>
      <c r="L185" s="242"/>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http://purl.org/dc/term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INFANTIL SANTA</cp:lastModifiedBy>
  <cp:lastPrinted>2020-12-28T18:16:39Z</cp:lastPrinted>
  <dcterms:created xsi:type="dcterms:W3CDTF">2020-10-14T21:57:42Z</dcterms:created>
  <dcterms:modified xsi:type="dcterms:W3CDTF">2020-12-28T20:25:08Z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