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Lenovo\Desktop\"/>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3595" windowHeight="96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C171" i="22" s="1"/>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M171" i="22"/>
  <c r="W166" i="22" s="1"/>
  <c r="E166" i="21"/>
  <c r="V158" i="21" s="1"/>
  <c r="E172" i="25" l="1"/>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sharedStrings.xml><?xml version="1.0" encoding="utf-8"?>
<sst xmlns="http://schemas.openxmlformats.org/spreadsheetml/2006/main" count="4060" uniqueCount="2763">
  <si>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</si>
  <si>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</si>
  <si>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</si>
  <si>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</si>
  <si>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</si>
  <si>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</si>
  <si>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</si>
  <si>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</si>
  <si>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</si>
  <si>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</si>
  <si>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</si>
  <si>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</si>
  <si>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</si>
  <si>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</si>
  <si>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</si>
  <si>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</si>
  <si>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</si>
  <si>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</si>
  <si>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</si>
  <si>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</si>
  <si>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</si>
  <si>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</si>
  <si>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</si>
  <si>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</si>
  <si>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</si>
  <si>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</si>
  <si>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</si>
  <si>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</si>
  <si>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</si>
  <si>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</si>
  <si>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</si>
  <si>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</si>
  <si>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</si>
  <si>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</si>
  <si>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</si>
  <si>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</si>
  <si>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</si>
  <si>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</si>
  <si>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</si>
  <si>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</si>
  <si>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</si>
  <si>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</si>
  <si>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</si>
  <si>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</si>
  <si>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</si>
  <si>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</si>
  <si>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</si>
  <si>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</si>
  <si>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</si>
  <si>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</si>
  <si>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</si>
  <si>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</si>
  <si>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</si>
  <si>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</si>
  <si>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</si>
  <si>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</si>
  <si>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</si>
  <si>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</si>
  <si>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</si>
  <si>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</si>
  <si>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</si>
  <si>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</si>
  <si>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</si>
  <si>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</si>
  <si>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</si>
  <si>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</si>
  <si>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</si>
  <si>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</si>
  <si>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</si>
  <si>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</si>
  <si>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</si>
  <si>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</si>
  <si>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</si>
  <si>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</si>
  <si>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</si>
  <si>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</si>
  <si>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</si>
  <si>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</si>
  <si>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</si>
  <si>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</si>
  <si>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</si>
  <si>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</si>
  <si>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</si>
  <si>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</si>
  <si>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</si>
  <si>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</si>
  <si>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</si>
  <si>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</si>
  <si>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</si>
  <si>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</si>
  <si>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</si>
  <si>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</si>
  <si>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</si>
  <si>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</si>
  <si>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</si>
  <si>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</si>
  <si>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</si>
  <si>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</si>
  <si>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</si>
  <si>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</si>
  <si>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</si>
  <si>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</si>
  <si>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</si>
  <si>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</si>
  <si>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</si>
  <si>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</si>
  <si>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</si>
  <si>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</si>
  <si>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</si>
  <si>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</si>
  <si>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</si>
  <si>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</si>
  <si>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</si>
  <si>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</si>
  <si>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</si>
  <si>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</si>
  <si>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</si>
  <si>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</si>
  <si>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</si>
  <si>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</si>
  <si>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</si>
  <si>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</si>
  <si>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</si>
  <si>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</si>
  <si>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</si>
  <si>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</si>
  <si>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</si>
  <si>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</si>
  <si>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</si>
  <si>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</si>
  <si>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</si>
  <si>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</si>
  <si>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</si>
  <si>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</si>
  <si>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</si>
  <si>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</si>
  <si>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</si>
  <si>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</si>
  <si>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</si>
  <si>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</si>
  <si>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</si>
  <si>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</si>
  <si>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</si>
  <si>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</si>
  <si>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</si>
  <si>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</si>
  <si>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</si>
  <si>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</si>
  <si>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</si>
  <si>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</si>
  <si>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</si>
  <si>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</si>
  <si>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</si>
  <si>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</si>
  <si>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</si>
  <si>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</si>
  <si>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</si>
  <si>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</si>
  <si>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</si>
  <si>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</si>
  <si>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</si>
  <si>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</si>
  <si>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</si>
  <si>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</si>
  <si>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</si>
  <si>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</si>
  <si>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</si>
  <si>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</si>
  <si>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</si>
  <si>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</si>
  <si>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</si>
  <si>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</si>
  <si>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</si>
  <si>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</si>
  <si>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</si>
  <si>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</si>
  <si>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</si>
  <si>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</si>
  <si>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</si>
  <si>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</si>
  <si>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</si>
  <si>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</si>
  <si>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</si>
  <si>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</si>
  <si>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</si>
  <si>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</si>
  <si>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</si>
  <si>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</si>
  <si>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</si>
  <si>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</si>
  <si>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</si>
  <si>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</si>
  <si>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</si>
  <si>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</si>
  <si>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</si>
  <si>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</si>
  <si>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</si>
  <si>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</si>
  <si>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</si>
  <si>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</si>
  <si>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</si>
  <si>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</si>
  <si>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</si>
  <si>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</si>
  <si>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</si>
  <si>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</si>
  <si>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</si>
  <si>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</si>
  <si>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</si>
  <si>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</si>
  <si>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</si>
  <si>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</si>
  <si>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</si>
  <si>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</si>
  <si>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</si>
  <si>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</si>
  <si>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</si>
  <si>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</si>
  <si>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</si>
  <si>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</si>
  <si>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</si>
  <si>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</si>
  <si>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</si>
  <si>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</si>
  <si>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</si>
  <si>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</si>
  <si>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</si>
  <si>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</si>
  <si>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</si>
  <si>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</si>
  <si>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</si>
  <si>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</si>
  <si>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</si>
  <si>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</si>
  <si>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</si>
  <si>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</si>
  <si>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</si>
  <si>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</si>
  <si>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</si>
  <si>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</si>
  <si>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</si>
  <si>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</si>
  <si>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</si>
  <si>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</si>
  <si>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</si>
  <si>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</si>
  <si>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</si>
  <si>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</si>
  <si>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</si>
  <si>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</si>
  <si>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</si>
  <si>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</si>
  <si>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</si>
  <si>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</si>
  <si>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</si>
  <si>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</si>
  <si>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</si>
  <si>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</si>
  <si>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</si>
  <si>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</si>
  <si>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</si>
  <si>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</si>
  <si>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</si>
  <si>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</si>
  <si>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</si>
  <si>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</si>
  <si>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</si>
  <si>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</si>
  <si>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</si>
  <si>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</si>
  <si>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</si>
  <si>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</si>
  <si>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</si>
  <si>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</si>
  <si>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</si>
  <si>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</si>
  <si>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</si>
  <si>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</si>
  <si>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</si>
  <si>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</si>
  <si>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</si>
  <si>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</si>
  <si>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</si>
  <si>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</si>
  <si>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</si>
  <si>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</si>
  <si>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</si>
  <si>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</si>
  <si>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</si>
  <si>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</si>
  <si>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</si>
  <si>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</si>
  <si>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</si>
  <si>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</si>
  <si>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</si>
  <si>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</si>
  <si>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</si>
  <si>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</si>
  <si>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</si>
  <si>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</si>
  <si>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</si>
  <si>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</si>
  <si>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</si>
  <si>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</si>
  <si>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</si>
  <si>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</si>
  <si>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</si>
  <si>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</si>
  <si>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</si>
  <si>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</si>
  <si>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</si>
  <si>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</si>
  <si>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</si>
  <si>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</si>
  <si>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</si>
  <si>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</si>
  <si>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</si>
  <si>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</si>
  <si>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</si>
  <si>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</si>
  <si>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</si>
  <si>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</si>
  <si>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</si>
  <si>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</si>
  <si>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</si>
  <si>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</si>
  <si>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</si>
  <si>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</si>
  <si>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</si>
  <si>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</si>
  <si>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</si>
  <si>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</si>
  <si>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</si>
  <si>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</si>
  <si>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</si>
  <si>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</si>
  <si>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</si>
  <si>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</si>
  <si>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</si>
  <si>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</si>
  <si>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</si>
  <si>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</si>
  <si>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</si>
  <si>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</si>
  <si>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</si>
  <si>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</si>
  <si>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</si>
  <si>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</si>
  <si>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</si>
  <si>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</si>
  <si>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</si>
  <si>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</si>
  <si>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</si>
  <si>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</si>
  <si>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</si>
  <si>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</si>
  <si>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</si>
  <si>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</si>
  <si>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</si>
  <si>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</si>
  <si>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</si>
  <si>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</si>
  <si>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</si>
  <si>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</si>
  <si>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</si>
  <si>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</si>
  <si>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</si>
  <si>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</si>
  <si>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</si>
  <si>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</si>
  <si>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</si>
  <si>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</si>
  <si>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</si>
  <si>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</si>
  <si>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</si>
  <si>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</si>
  <si>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</si>
  <si>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</si>
  <si>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</si>
  <si>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</si>
  <si>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</si>
  <si>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</si>
  <si>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</si>
  <si>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</si>
  <si>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</si>
  <si>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</si>
  <si>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</si>
  <si>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</si>
  <si>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</si>
  <si>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</si>
  <si>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</si>
  <si>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</si>
  <si>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</si>
  <si>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</si>
  <si>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</si>
  <si>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</si>
  <si>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</si>
  <si>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</si>
  <si>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</si>
  <si>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</si>
  <si>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</si>
  <si>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</si>
  <si>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</si>
  <si>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</si>
  <si>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</si>
  <si>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</si>
  <si>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</si>
  <si>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</si>
  <si>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</si>
  <si>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</si>
  <si>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</si>
  <si>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</si>
  <si>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</si>
  <si>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</si>
  <si>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</si>
  <si>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</si>
  <si>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</si>
  <si>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</si>
  <si>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</si>
  <si>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</si>
  <si>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</si>
  <si>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</si>
  <si>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</si>
  <si>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</si>
  <si>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</si>
  <si>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</si>
  <si>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</si>
  <si>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</si>
  <si>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</si>
  <si>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</si>
  <si>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</si>
  <si>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</si>
  <si>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</si>
  <si>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</si>
  <si>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</si>
  <si>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</si>
  <si>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</si>
  <si>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</si>
  <si>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</si>
  <si>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</si>
  <si>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</si>
  <si>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</si>
  <si>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</si>
  <si>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</si>
  <si>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</si>
  <si>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</si>
  <si>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</si>
  <si>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</si>
  <si>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</si>
  <si>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</si>
  <si>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</si>
  <si>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</si>
  <si>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</si>
  <si>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</si>
  <si>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</si>
  <si>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</si>
  <si>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</si>
  <si>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</si>
  <si>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</si>
  <si>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</si>
  <si>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</si>
  <si>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</si>
  <si>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</si>
  <si>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</si>
  <si>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</si>
  <si>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</si>
  <si>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</si>
  <si>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</si>
  <si>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</si>
  <si>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</si>
  <si>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</si>
  <si>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</si>
  <si>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</si>
  <si>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</si>
  <si>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</si>
  <si>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</si>
  <si>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</si>
  <si>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</si>
  <si>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</si>
  <si>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</si>
  <si>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</si>
  <si>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</si>
  <si>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</si>
  <si>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</si>
  <si>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</si>
  <si>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</si>
  <si>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</si>
  <si>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</si>
  <si>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</si>
  <si>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</si>
  <si>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</si>
  <si>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</si>
  <si>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</si>
  <si>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</si>
  <si>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</si>
  <si>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</si>
  <si>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</si>
  <si>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</si>
  <si>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</si>
  <si>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</si>
  <si>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</si>
  <si>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</si>
  <si>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</si>
  <si>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</si>
  <si>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</si>
  <si>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</si>
  <si>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</si>
  <si>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</si>
  <si>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</si>
  <si>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</si>
  <si>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</si>
  <si>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</si>
  <si>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</si>
  <si>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</si>
  <si>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</si>
  <si>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</si>
  <si>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</si>
  <si>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</si>
  <si>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</si>
  <si>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</si>
  <si>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</si>
  <si>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</si>
  <si>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</si>
  <si>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</si>
  <si>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</si>
  <si>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</si>
  <si>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</si>
  <si>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</si>
  <si>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</si>
  <si>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</si>
  <si>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</si>
  <si>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</si>
  <si>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</si>
  <si>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</si>
  <si>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</si>
  <si>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</si>
  <si>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</si>
  <si>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</si>
  <si>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</si>
  <si>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</si>
  <si>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</si>
  <si>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</si>
  <si>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</si>
  <si>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</si>
  <si>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</si>
  <si>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</si>
  <si>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</si>
  <si>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</si>
  <si>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</si>
  <si>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</si>
  <si>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</si>
  <si>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</si>
  <si>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</si>
  <si>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</si>
  <si>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</si>
  <si>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</si>
  <si>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</si>
  <si>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</si>
  <si>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</si>
  <si>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</si>
  <si>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</si>
  <si>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</si>
  <si>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</si>
  <si>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</si>
  <si>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</si>
  <si>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</si>
  <si>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</si>
  <si>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</si>
  <si>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</si>
  <si>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</si>
  <si>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</si>
  <si>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</si>
  <si>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</si>
  <si>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</si>
  <si>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</si>
  <si>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</si>
  <si>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</si>
  <si>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</si>
  <si>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</si>
  <si>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</si>
  <si>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</si>
  <si>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</si>
  <si>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</si>
  <si>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</si>
  <si>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</si>
  <si>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</si>
  <si>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</si>
  <si>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</si>
  <si>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</si>
  <si>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</si>
  <si>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</si>
  <si>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</si>
  <si>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</si>
  <si>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</si>
  <si>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</si>
  <si>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</si>
  <si>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</si>
  <si>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</si>
  <si>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</si>
  <si>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</si>
  <si>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</si>
  <si>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</si>
  <si>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</si>
  <si>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</si>
  <si>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</si>
  <si>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</si>
  <si>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</si>
  <si>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</si>
  <si>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</si>
  <si>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</si>
  <si>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</si>
  <si>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</si>
  <si>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</si>
  <si>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</si>
  <si>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</si>
  <si>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</si>
  <si>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</si>
  <si>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</si>
  <si>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</si>
  <si>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</si>
  <si>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</si>
  <si>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</si>
  <si>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</si>
  <si>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</si>
  <si>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</si>
  <si>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</si>
  <si>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</si>
  <si>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</si>
  <si>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</si>
  <si>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</si>
  <si>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</si>
  <si>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</si>
  <si>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</si>
  <si>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</si>
  <si>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</si>
  <si>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</si>
  <si>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</si>
  <si>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</si>
  <si>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</si>
  <si>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</si>
  <si>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</si>
  <si>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</si>
  <si>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</si>
  <si>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</si>
  <si>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</si>
  <si>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</si>
  <si>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</si>
  <si>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</si>
  <si>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</si>
  <si>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</si>
  <si>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</si>
  <si>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</si>
  <si>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</si>
  <si>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</si>
  <si>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</si>
  <si>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</si>
  <si>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</si>
  <si>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</si>
  <si>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</si>
  <si>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</si>
  <si>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</si>
  <si>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</si>
  <si>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</si>
  <si>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</si>
  <si>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</si>
  <si>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</si>
  <si>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</si>
  <si>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</si>
  <si>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</si>
  <si>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</si>
  <si>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</si>
  <si>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</si>
  <si>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</si>
  <si>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</si>
  <si>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</si>
  <si>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</si>
  <si>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</si>
  <si>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</si>
  <si>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</si>
  <si>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</si>
  <si>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</si>
  <si>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</si>
  <si>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</si>
  <si>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</si>
  <si>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</si>
  <si>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</si>
  <si>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</si>
  <si>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</si>
  <si>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</si>
  <si>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</si>
  <si>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</si>
  <si>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</si>
  <si>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</si>
  <si>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</si>
  <si>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</si>
  <si>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</si>
  <si>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</si>
  <si>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</si>
  <si>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</si>
  <si>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</si>
  <si>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</si>
  <si>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</si>
  <si>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</si>
  <si>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</si>
  <si>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</si>
  <si>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</si>
  <si>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</si>
  <si>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</si>
  <si>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</si>
  <si>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</si>
  <si>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</si>
  <si>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</si>
  <si>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</si>
  <si>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</si>
  <si>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</si>
  <si>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</si>
  <si>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</si>
  <si>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</si>
  <si>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</si>
  <si>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</si>
  <si>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</si>
  <si>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</si>
  <si>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</si>
  <si>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</si>
  <si>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</si>
  <si>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</si>
  <si>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</si>
  <si>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</si>
  <si>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</si>
  <si>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</si>
  <si>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</si>
  <si>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</si>
  <si>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</si>
  <si>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</si>
  <si>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</si>
  <si>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</si>
  <si>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</si>
  <si>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</si>
  <si>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</si>
  <si>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</si>
  <si>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</si>
  <si>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</si>
  <si>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</si>
  <si>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</si>
  <si>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</si>
  <si>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</si>
  <si>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</si>
  <si>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</si>
  <si>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</si>
  <si>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</si>
  <si>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</si>
  <si>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</si>
  <si>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</si>
  <si>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</si>
  <si>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</si>
  <si>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</si>
  <si>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</si>
  <si>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</si>
  <si>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</si>
  <si>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</si>
  <si>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</si>
  <si>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</si>
  <si>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</si>
  <si>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</si>
  <si>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</si>
  <si>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</si>
  <si>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</si>
  <si>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</si>
  <si>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</si>
  <si>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</si>
  <si>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</si>
  <si>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</si>
  <si>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</si>
  <si>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</si>
  <si>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</si>
  <si>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</si>
  <si>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</si>
  <si>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</si>
  <si>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</si>
  <si>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</si>
  <si>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</si>
  <si>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</si>
  <si>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</si>
  <si>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</si>
  <si>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</si>
  <si>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</si>
  <si>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</si>
  <si>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</si>
  <si>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</si>
  <si>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</si>
  <si>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</si>
  <si>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</si>
  <si>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</si>
  <si>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</si>
  <si>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</si>
  <si>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</si>
  <si>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</si>
  <si>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</si>
  <si>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</si>
  <si>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</si>
  <si>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</si>
  <si>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</si>
  <si>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</si>
  <si>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</si>
  <si>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</si>
  <si>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</si>
  <si>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</si>
  <si>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</si>
  <si>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</si>
  <si>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</si>
  <si>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</si>
  <si>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</si>
  <si>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</si>
  <si>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</si>
  <si>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</si>
  <si>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</si>
  <si>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</si>
  <si>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</si>
  <si>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</si>
  <si>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</si>
  <si>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</si>
  <si>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</si>
  <si>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</si>
  <si>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</si>
  <si>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</si>
  <si>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</si>
  <si>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</si>
  <si>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</si>
  <si>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</si>
  <si>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</si>
  <si>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</si>
  <si>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</si>
  <si>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</si>
  <si>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</si>
  <si>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</si>
  <si>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</si>
  <si>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</si>
  <si>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</si>
  <si>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</si>
  <si>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</si>
  <si>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</si>
  <si>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</si>
  <si>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</si>
  <si>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</si>
  <si>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</si>
  <si>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</si>
  <si>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</si>
  <si>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</si>
  <si>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</si>
  <si>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</si>
  <si>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</si>
  <si>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</si>
  <si>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</si>
  <si>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</si>
  <si>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</si>
  <si>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</si>
  <si>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</si>
  <si>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</si>
  <si>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</si>
  <si>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</si>
  <si>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</si>
  <si>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</si>
  <si>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</si>
  <si>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</si>
  <si>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</si>
  <si>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</si>
  <si>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</si>
  <si>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</si>
  <si>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</si>
  <si>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</si>
  <si>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</si>
  <si>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</si>
  <si>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</si>
  <si>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</si>
  <si>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</si>
  <si>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</si>
  <si>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</si>
  <si>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</si>
  <si>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</si>
  <si>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</si>
  <si>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</si>
  <si>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</si>
  <si>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</si>
  <si>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</si>
  <si>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</si>
  <si>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</si>
  <si>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</si>
  <si>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</si>
  <si>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</si>
  <si>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</si>
  <si>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</si>
  <si>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</si>
  <si>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</si>
  <si>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</si>
  <si>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</si>
  <si>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</si>
  <si>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</si>
  <si>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</si>
  <si>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</si>
  <si>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</si>
  <si>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</si>
  <si>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</si>
  <si>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</si>
  <si>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</si>
  <si>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</si>
  <si>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</si>
  <si>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</si>
  <si>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</si>
  <si>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</si>
  <si>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</si>
  <si>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</si>
  <si>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</si>
  <si>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</si>
  <si>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</si>
  <si>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</si>
  <si>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</si>
  <si>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</si>
  <si>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</si>
  <si>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</si>
  <si>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</si>
  <si>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</si>
  <si>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</si>
  <si>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</si>
  <si>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</si>
  <si>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</si>
  <si>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</si>
  <si>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</si>
  <si>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</si>
  <si>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</si>
  <si>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</si>
  <si>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</si>
  <si>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</si>
  <si>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</si>
  <si>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</si>
  <si>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</si>
  <si>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</si>
  <si>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</si>
  <si>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</si>
  <si>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</si>
  <si>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</si>
  <si>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</si>
  <si>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</si>
  <si>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</si>
  <si>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</si>
  <si>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</si>
  <si>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</si>
  <si>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</si>
  <si>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</si>
  <si>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</si>
  <si>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</si>
  <si>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</si>
  <si>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</si>
  <si>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</si>
  <si>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</si>
  <si>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</si>
  <si>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</si>
  <si>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</si>
  <si>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</si>
  <si>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</si>
  <si>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</si>
  <si>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</si>
  <si>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</si>
  <si>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</si>
  <si>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</si>
  <si>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</si>
  <si>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</si>
  <si>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</si>
  <si>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</si>
  <si>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</si>
  <si>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</si>
  <si>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</si>
  <si>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</si>
  <si>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</si>
  <si>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</si>
  <si>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</si>
  <si>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</si>
  <si>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</si>
  <si>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</si>
  <si>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</si>
  <si>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</si>
  <si>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</si>
  <si>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</si>
  <si>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</si>
  <si>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</si>
  <si>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</si>
  <si>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</si>
  <si>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</si>
  <si>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</si>
  <si>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</si>
  <si>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</si>
  <si>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</si>
  <si>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</si>
  <si>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</si>
  <si>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</si>
  <si>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</si>
  <si>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</si>
  <si>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</si>
  <si>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</si>
  <si>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</si>
  <si>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</si>
  <si>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</si>
  <si>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</si>
  <si>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</si>
  <si>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</si>
  <si>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</si>
  <si>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</si>
  <si>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</si>
  <si>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</si>
  <si>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</si>
  <si>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</si>
  <si>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</si>
  <si>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</si>
  <si>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</si>
  <si>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</si>
  <si>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</si>
  <si>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</si>
  <si>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</si>
  <si>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</si>
  <si>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</si>
  <si>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</si>
  <si>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</si>
  <si>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</si>
  <si>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</si>
  <si>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</si>
  <si>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</si>
  <si>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</si>
  <si>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</si>
  <si>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</si>
  <si>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</si>
  <si>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</si>
  <si>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</si>
  <si>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</si>
  <si>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</si>
  <si>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</si>
  <si>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</si>
  <si>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</si>
  <si>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</si>
  <si>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</si>
  <si>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</si>
  <si>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</si>
  <si>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</si>
  <si>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</si>
  <si>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</si>
  <si>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</si>
  <si>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</si>
  <si>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</si>
  <si>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</si>
  <si>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</si>
  <si>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</si>
  <si>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</si>
  <si>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</si>
  <si>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</si>
  <si>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</si>
  <si>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</si>
  <si>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</si>
  <si>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</si>
  <si>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</si>
  <si>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</si>
  <si>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</si>
  <si>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</si>
  <si>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</si>
  <si>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</si>
  <si>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</si>
  <si>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</si>
  <si>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</si>
  <si>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</si>
  <si>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</si>
  <si>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</si>
  <si>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</si>
  <si>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</si>
  <si>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</si>
  <si>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</si>
  <si>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</si>
  <si>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</si>
  <si>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</si>
  <si>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</si>
  <si>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</si>
  <si>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</si>
  <si>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</si>
  <si>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</si>
  <si>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</si>
  <si>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</si>
  <si>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</si>
  <si>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</si>
  <si>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</si>
  <si>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</si>
  <si>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</si>
  <si>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</si>
  <si>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</si>
  <si>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</si>
  <si>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</si>
  <si>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</si>
  <si>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</si>
  <si>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</si>
  <si>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</si>
  <si>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</si>
  <si>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</si>
  <si>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</si>
  <si>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</si>
  <si>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</si>
  <si>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</si>
  <si>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</si>
  <si>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</si>
  <si>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</si>
  <si>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</si>
  <si>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</si>
  <si>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</si>
  <si>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</si>
  <si>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</si>
  <si>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</si>
  <si>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</si>
  <si>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</si>
  <si>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</si>
  <si>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</si>
  <si>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</si>
  <si>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</si>
  <si>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</si>
  <si>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</si>
  <si>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</si>
  <si>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</si>
  <si>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</si>
  <si>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</si>
  <si>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</si>
  <si>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</si>
  <si>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</si>
  <si>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</si>
  <si>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</si>
  <si>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</si>
  <si>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</si>
  <si>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</si>
  <si>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</si>
  <si>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</si>
  <si>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</si>
  <si>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</si>
  <si>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</si>
  <si>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</si>
  <si>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</si>
  <si>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</si>
  <si>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</si>
  <si>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</si>
  <si>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</si>
  <si>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</si>
  <si>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</si>
  <si>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</si>
  <si>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</si>
  <si>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</si>
  <si>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</si>
  <si>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</si>
  <si>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</si>
  <si>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</si>
  <si>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</si>
  <si>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</si>
  <si>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</si>
  <si>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</si>
  <si>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</si>
  <si>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</si>
  <si>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</si>
  <si>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</si>
  <si>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</si>
  <si>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</si>
  <si>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</si>
  <si>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</si>
  <si>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</si>
  <si>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</si>
  <si>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</si>
  <si>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</si>
  <si>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</si>
  <si>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</si>
  <si>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</si>
  <si>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</si>
  <si>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</si>
  <si>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</si>
  <si>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</si>
  <si>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</si>
  <si>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</si>
  <si>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</si>
  <si>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</si>
  <si>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</si>
  <si>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</si>
  <si>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</si>
  <si>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</si>
  <si>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</si>
  <si>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</si>
  <si>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</si>
  <si>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</si>
  <si>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</si>
  <si>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</si>
  <si>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</si>
  <si>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</si>
  <si>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</si>
  <si>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</si>
  <si>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</si>
  <si>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</si>
  <si>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</si>
  <si>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</si>
  <si>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</si>
  <si>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</si>
  <si>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</si>
  <si>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</si>
  <si>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</si>
  <si>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</si>
  <si>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</si>
  <si>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</si>
  <si>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</si>
  <si>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</si>
  <si>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</si>
  <si>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</si>
  <si>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</si>
  <si>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</si>
  <si>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</si>
  <si>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</si>
  <si>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</si>
  <si>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</si>
  <si>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</si>
  <si>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</si>
  <si>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</si>
  <si>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</si>
  <si>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</si>
  <si>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</si>
  <si>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</si>
  <si>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</si>
  <si>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</si>
  <si>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</si>
  <si>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</si>
  <si>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</si>
  <si>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</si>
  <si>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</si>
  <si>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</si>
  <si>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</si>
  <si>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</si>
  <si>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</si>
  <si>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</si>
  <si>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</si>
  <si>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</si>
  <si>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</si>
  <si>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</si>
  <si>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</si>
  <si>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</si>
  <si>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</si>
  <si>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</si>
  <si>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</si>
  <si>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</si>
  <si>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</si>
  <si>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</si>
  <si>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</si>
  <si>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</si>
  <si>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</si>
  <si>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</si>
  <si>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</si>
  <si>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</si>
  <si>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</si>
  <si>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</si>
  <si>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</si>
  <si>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</si>
  <si>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</si>
  <si>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</si>
  <si>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</si>
  <si>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</si>
  <si>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</si>
  <si>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</si>
  <si>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</si>
  <si>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</si>
  <si>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</si>
  <si>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</si>
  <si>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</si>
  <si>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</si>
  <si>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</si>
  <si>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</si>
  <si>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</si>
  <si>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</si>
  <si>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</si>
  <si>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</si>
  <si>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</si>
  <si>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</si>
  <si>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</si>
  <si>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</si>
  <si>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</si>
  <si>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</si>
  <si>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</si>
  <si>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</si>
  <si>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</si>
  <si>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</si>
  <si>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</si>
  <si>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</si>
  <si>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</si>
  <si>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</si>
  <si>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</si>
  <si>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</si>
  <si>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</si>
  <si>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</si>
  <si>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</si>
  <si>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</si>
  <si>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</si>
  <si>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</si>
  <si>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</si>
  <si>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</si>
  <si>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</si>
  <si>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</si>
  <si>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</si>
  <si>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</si>
  <si>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</si>
  <si>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</si>
  <si>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</si>
  <si>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</si>
  <si>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</si>
  <si>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</si>
  <si>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</si>
  <si>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</si>
  <si>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</si>
  <si>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</si>
  <si>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</si>
  <si>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</si>
  <si>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</si>
  <si>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</si>
  <si>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</si>
  <si>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</si>
  <si>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</si>
  <si>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</si>
  <si>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</si>
  <si>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</si>
  <si>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</si>
  <si>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</si>
  <si>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</si>
  <si>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</si>
  <si>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</si>
  <si>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</si>
  <si>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</si>
  <si>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</si>
  <si>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</si>
  <si>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</si>
  <si>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</si>
  <si>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</si>
  <si>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</si>
  <si>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</si>
  <si>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</si>
  <si>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</si>
  <si>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</si>
  <si>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</si>
  <si>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</si>
  <si>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</si>
  <si>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</si>
  <si>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</si>
  <si>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</si>
  <si>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</si>
  <si>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</si>
  <si>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</si>
  <si>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</si>
  <si>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</si>
  <si>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</si>
  <si>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</si>
  <si>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</si>
  <si>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</si>
  <si>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</si>
  <si>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</si>
  <si>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</si>
  <si>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</si>
  <si>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</si>
  <si>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</si>
  <si>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</si>
  <si>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</si>
  <si>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</si>
  <si>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</si>
  <si>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</si>
  <si>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</si>
  <si>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</si>
  <si>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</si>
  <si>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</si>
  <si>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</si>
  <si>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</si>
  <si>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</si>
  <si>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</si>
  <si>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</si>
  <si>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</si>
  <si>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</si>
  <si>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</si>
  <si>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</si>
  <si>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</si>
  <si>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</si>
  <si>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</si>
  <si>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</si>
  <si>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</si>
  <si>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</si>
  <si>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</si>
  <si>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</si>
  <si>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</si>
  <si>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</si>
  <si>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</si>
  <si>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</si>
  <si>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</si>
  <si>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</si>
  <si>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</si>
  <si>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</si>
  <si>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</si>
  <si>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</si>
  <si>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</si>
  <si>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</si>
  <si>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</si>
  <si>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</si>
  <si>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</si>
  <si>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</si>
  <si>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</si>
  <si>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</si>
  <si>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</si>
  <si>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</si>
  <si>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</si>
  <si>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</si>
  <si>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</si>
  <si>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</si>
  <si>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</si>
  <si>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</si>
  <si>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</si>
  <si>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</si>
  <si>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</si>
  <si>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</si>
  <si>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</si>
  <si>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</si>
  <si>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</si>
  <si>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</si>
  <si>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</si>
  <si>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</si>
  <si>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</si>
  <si>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</si>
  <si>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</si>
  <si>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</si>
  <si>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</si>
  <si>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</si>
  <si>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</si>
  <si>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</si>
  <si>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</si>
  <si>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</si>
  <si>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</si>
  <si>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</si>
  <si>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</si>
  <si>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</si>
  <si>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</si>
  <si>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</si>
  <si>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</si>
  <si>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</si>
  <si>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</si>
  <si>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</si>
  <si>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</si>
  <si>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</si>
  <si>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</si>
  <si>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</si>
  <si>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</si>
  <si>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</si>
  <si>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</si>
  <si>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</si>
  <si>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</si>
  <si>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</si>
  <si>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</si>
  <si>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</si>
  <si>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</si>
  <si>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</si>
  <si>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</si>
  <si>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</si>
  <si>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</si>
  <si>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</si>
  <si>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</si>
  <si>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</si>
  <si>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</si>
  <si>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</si>
  <si>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</si>
  <si>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</si>
  <si>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</si>
  <si>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</si>
  <si>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</si>
  <si>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</si>
  <si>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</si>
  <si>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</si>
  <si>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</si>
  <si>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</si>
  <si>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</si>
  <si>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</si>
  <si>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</si>
  <si>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</si>
  <si>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</si>
  <si>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</si>
  <si>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</si>
  <si>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</si>
  <si>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</si>
  <si>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</si>
  <si>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</si>
  <si>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</si>
  <si>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</si>
  <si>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</si>
  <si>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</si>
  <si>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</si>
  <si>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</si>
  <si>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</si>
  <si>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</si>
  <si>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</si>
  <si>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</si>
  <si>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</si>
  <si>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</si>
  <si>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</si>
  <si>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</si>
  <si>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</si>
  <si>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</si>
  <si>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</si>
  <si>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</si>
  <si>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</si>
  <si>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</si>
  <si>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</si>
  <si>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</si>
  <si>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</si>
  <si>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</si>
  <si>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</si>
  <si>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</si>
  <si>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</si>
  <si>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</si>
  <si>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</si>
  <si>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</si>
  <si>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</si>
  <si>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</si>
  <si>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</si>
  <si>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</si>
  <si>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</si>
  <si>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</si>
  <si>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</si>
  <si>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</si>
  <si>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</si>
  <si>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</si>
  <si>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</si>
  <si>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</si>
  <si>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</si>
  <si>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</si>
  <si>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</si>
  <si>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</si>
  <si>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</si>
  <si>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</si>
  <si>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</si>
  <si>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</si>
  <si>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</si>
  <si>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</si>
  <si>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</si>
  <si>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</si>
  <si>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</si>
  <si>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</si>
  <si>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</si>
  <si>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</si>
  <si>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</si>
  <si>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</si>
  <si>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</si>
  <si>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</si>
  <si>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</si>
  <si>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</si>
  <si>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</si>
  <si>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</si>
  <si>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</si>
  <si>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</si>
  <si>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</si>
  <si>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</si>
  <si>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</si>
  <si>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</si>
  <si>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</si>
  <si>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</si>
  <si>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</si>
  <si>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</si>
  <si>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</si>
  <si>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</si>
  <si>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</si>
  <si>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</si>
  <si>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</si>
  <si>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</si>
  <si>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</si>
  <si>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</si>
  <si>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</si>
  <si>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</si>
  <si>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</si>
  <si>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</si>
  <si>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</si>
  <si>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</si>
  <si>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</si>
  <si>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</si>
  <si>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</si>
  <si>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</si>
  <si>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</si>
  <si>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</si>
  <si>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</si>
  <si>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</si>
  <si>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</si>
  <si>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</si>
  <si>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</si>
  <si>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</si>
  <si>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</si>
  <si>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</si>
  <si>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</si>
  <si>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</si>
  <si>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</si>
  <si>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</si>
  <si>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</si>
  <si>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</si>
  <si>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</si>
  <si>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</si>
  <si>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</si>
  <si>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</si>
  <si>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</si>
  <si>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</si>
  <si>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</si>
  <si>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</si>
  <si>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</si>
  <si>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</si>
  <si>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</si>
  <si>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</si>
  <si>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</si>
  <si>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</si>
  <si>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</si>
  <si>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</si>
  <si>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</si>
  <si>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</si>
  <si>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</si>
  <si>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</si>
  <si>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</si>
  <si>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</si>
  <si>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</si>
  <si>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</si>
  <si>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</si>
  <si>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</si>
  <si>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</si>
  <si>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</si>
  <si>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</si>
  <si>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</si>
  <si>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</si>
  <si>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</si>
  <si>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</si>
  <si>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</si>
  <si>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</si>
  <si>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</si>
  <si>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</si>
  <si>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</si>
  <si>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</si>
  <si>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</si>
  <si>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</si>
  <si>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</si>
  <si>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</si>
  <si>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</si>
  <si>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</si>
  <si>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</si>
  <si>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</si>
  <si>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</si>
  <si>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</si>
  <si>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</si>
  <si>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</si>
  <si>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</si>
  <si>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</si>
  <si>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</si>
  <si>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</si>
  <si>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</si>
  <si>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</si>
  <si>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</si>
  <si>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</si>
  <si>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</si>
  <si>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</si>
  <si>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</si>
  <si>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</si>
  <si>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</si>
  <si>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</si>
  <si>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</si>
  <si>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</si>
  <si>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</si>
  <si>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</si>
  <si>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</si>
  <si>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</si>
  <si>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</si>
  <si>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</si>
  <si>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</si>
  <si>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</si>
  <si>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</si>
  <si>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</si>
  <si>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</si>
  <si>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</si>
  <si>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</si>
  <si>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</si>
  <si>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</si>
  <si>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</si>
  <si>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</si>
  <si>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</si>
  <si>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</si>
  <si>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</si>
  <si>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</si>
  <si>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</si>
  <si>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</si>
  <si>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</si>
  <si>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</si>
  <si>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</si>
  <si>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</si>
  <si>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</si>
  <si>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</si>
  <si>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</si>
  <si>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</si>
  <si>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</si>
  <si>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</si>
  <si>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</si>
  <si>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</si>
  <si>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</si>
  <si>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</si>
  <si>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</si>
  <si>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</si>
  <si>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</si>
  <si>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</si>
  <si>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</si>
  <si>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</si>
  <si>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</si>
  <si>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</si>
  <si>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</si>
  <si>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</si>
  <si>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</si>
  <si>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</si>
  <si>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</si>
  <si>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</si>
  <si>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</si>
  <si>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</si>
  <si>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</si>
  <si>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</si>
  <si>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</si>
  <si>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</si>
  <si>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</si>
  <si>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</si>
  <si>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</si>
  <si>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</si>
  <si>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</si>
  <si>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</si>
  <si>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</si>
  <si>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</si>
  <si>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</si>
  <si>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</si>
  <si>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</si>
  <si>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</si>
  <si>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</si>
  <si>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</si>
  <si>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</si>
  <si>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</si>
  <si>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</si>
  <si>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</si>
  <si>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</si>
  <si>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</si>
  <si>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</si>
  <si>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</si>
  <si>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</si>
  <si>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</si>
  <si>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</si>
  <si>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</si>
  <si>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</si>
  <si>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</si>
  <si>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</si>
  <si>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</si>
  <si>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</si>
  <si>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</si>
  <si>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</si>
  <si>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</si>
  <si>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</si>
  <si>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</si>
  <si>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</si>
  <si>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</si>
  <si>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</si>
  <si>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</si>
  <si>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</si>
  <si>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</si>
  <si>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</si>
  <si>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</si>
  <si>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</si>
  <si>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</si>
  <si>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</si>
  <si>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</si>
  <si>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</si>
  <si>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</si>
  <si>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</si>
  <si>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</si>
  <si>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</si>
  <si>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</si>
  <si>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</si>
  <si>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</si>
  <si>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</si>
  <si>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</si>
  <si>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</si>
  <si>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</si>
  <si>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</si>
  <si>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</si>
  <si>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</si>
  <si>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</si>
  <si>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</si>
  <si>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</si>
  <si>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</si>
  <si>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</si>
  <si>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</si>
  <si>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</si>
  <si>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</si>
  <si>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</si>
  <si>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</si>
  <si>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</si>
  <si>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</si>
  <si>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</si>
  <si>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</si>
  <si>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</si>
  <si>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</si>
  <si>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</si>
  <si>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</si>
  <si>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</si>
  <si>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</si>
  <si>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</si>
  <si>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</si>
  <si>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</si>
  <si>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</si>
  <si>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</si>
  <si>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</si>
  <si>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</si>
  <si>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</si>
  <si>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</si>
  <si>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</si>
  <si>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</si>
  <si>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</si>
  <si>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</si>
  <si>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</si>
  <si>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</si>
  <si>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</si>
  <si>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</si>
  <si>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</si>
  <si>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</si>
  <si>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</si>
  <si>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</si>
  <si>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</si>
  <si>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</si>
  <si>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</si>
  <si>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</si>
  <si>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</si>
  <si>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</si>
  <si>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</si>
  <si>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</si>
  <si>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</si>
  <si>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</si>
  <si>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</si>
  <si>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</si>
  <si>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</si>
  <si>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</si>
  <si>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</si>
  <si>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</si>
  <si>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</si>
  <si>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</si>
  <si>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</si>
  <si>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</si>
  <si>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</si>
  <si>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</si>
  <si>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</si>
  <si>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</si>
  <si>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</si>
  <si>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</si>
  <si>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</si>
  <si>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</si>
  <si>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</si>
  <si>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</si>
  <si>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</si>
  <si>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</si>
  <si>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</si>
  <si>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</si>
  <si>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</si>
  <si>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</si>
  <si>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</si>
  <si>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</si>
  <si>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</si>
  <si>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</si>
  <si>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</si>
  <si>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</si>
  <si>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</si>
  <si>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</si>
  <si>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</si>
  <si>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</si>
  <si>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</si>
  <si>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</si>
  <si>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</si>
  <si>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</si>
  <si>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</si>
  <si>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</si>
  <si>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</si>
  <si>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</si>
  <si>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</si>
  <si>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</si>
  <si>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</si>
  <si>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</si>
  <si>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</si>
  <si>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</si>
  <si>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</si>
  <si>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</si>
  <si>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</si>
  <si>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</si>
  <si>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</si>
  <si>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</si>
  <si>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</si>
  <si>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</si>
  <si>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</si>
  <si>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</si>
  <si>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</si>
  <si>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</si>
  <si>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</si>
  <si>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</si>
  <si>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</si>
  <si>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</si>
  <si>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</si>
  <si>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</si>
  <si>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</si>
  <si>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</si>
  <si>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</si>
  <si>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</si>
  <si>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</si>
  <si>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</si>
  <si>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</si>
  <si>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</si>
  <si>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</si>
  <si>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</si>
  <si>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</si>
  <si>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</si>
  <si>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</si>
  <si>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</si>
  <si>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</si>
  <si>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</si>
  <si>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</si>
  <si>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</si>
  <si>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</si>
  <si>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</si>
  <si>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</si>
  <si>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</si>
  <si>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</si>
  <si>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</si>
  <si>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</si>
  <si>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</si>
  <si>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</si>
  <si>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</si>
  <si>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</si>
  <si>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</si>
  <si>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</si>
  <si>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</si>
  <si>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</si>
  <si>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</si>
  <si>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</si>
  <si>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</si>
  <si>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</si>
  <si>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</si>
  <si>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</si>
  <si>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</si>
  <si>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</si>
  <si>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</si>
  <si>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</si>
  <si>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</si>
  <si>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</si>
  <si>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</si>
  <si>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</si>
  <si>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</si>
  <si>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</si>
  <si>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</si>
  <si>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</si>
  <si>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</si>
  <si>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</si>
  <si>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</si>
  <si>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</si>
  <si>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</si>
  <si>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</si>
  <si>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</si>
  <si>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</si>
  <si>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</si>
  <si>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</si>
  <si>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</si>
  <si>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</si>
  <si>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</si>
  <si>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</si>
  <si>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</si>
  <si>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</si>
  <si>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</si>
  <si>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</si>
  <si>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</si>
  <si>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</si>
  <si>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</si>
  <si>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</si>
  <si>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</si>
  <si>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</si>
  <si>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</si>
  <si>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</si>
  <si>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</si>
  <si>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</si>
  <si>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</si>
  <si>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</si>
  <si>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</si>
  <si>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</si>
  <si>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</si>
  <si>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</si>
  <si>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</si>
  <si>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</si>
  <si>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</si>
  <si>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</si>
  <si>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</si>
  <si>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</si>
  <si>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</si>
  <si>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</si>
  <si>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</si>
  <si>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</si>
  <si>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</si>
  <si>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</si>
  <si>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</si>
  <si>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</si>
  <si>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</si>
  <si>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</si>
  <si>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</si>
  <si>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</si>
  <si>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</si>
  <si>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</si>
  <si>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</si>
  <si>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</si>
  <si>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</si>
  <si>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</si>
  <si>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</si>
  <si>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</si>
  <si>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</si>
  <si>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</si>
  <si>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</si>
  <si>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</si>
  <si>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</si>
  <si>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</si>
  <si>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</si>
  <si>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</si>
  <si>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</si>
  <si>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</si>
  <si>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</si>
  <si>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</si>
  <si>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</si>
  <si>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</si>
  <si>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</si>
  <si>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</si>
  <si>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</si>
  <si>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</si>
  <si>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</si>
  <si>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</si>
  <si>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</si>
  <si>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</si>
  <si>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</si>
  <si>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</si>
  <si>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</si>
  <si>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</si>
  <si>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</si>
  <si>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</si>
  <si>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</si>
  <si>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</si>
  <si>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</si>
  <si>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</si>
  <si>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</si>
  <si>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</si>
  <si>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</si>
  <si>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</si>
  <si>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</si>
  <si>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</si>
  <si>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</si>
  <si>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</si>
  <si>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</si>
  <si>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</si>
  <si>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</si>
  <si>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</si>
  <si>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</si>
  <si>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</si>
  <si>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</si>
  <si>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</si>
  <si>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</si>
  <si>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</si>
  <si>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</si>
  <si>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</si>
  <si>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</si>
  <si>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</si>
  <si>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</si>
  <si>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</si>
  <si>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</si>
  <si>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</si>
  <si>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</si>
  <si>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</si>
  <si>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</si>
  <si>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</si>
  <si>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</si>
  <si>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</si>
  <si>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</si>
  <si>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</si>
  <si>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</si>
  <si>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</si>
  <si>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</si>
  <si>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</si>
  <si>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</si>
  <si>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</si>
  <si>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</si>
  <si>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</si>
  <si>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</si>
  <si>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</si>
  <si>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</si>
  <si>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</si>
  <si>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</si>
  <si>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</si>
  <si>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</si>
  <si>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</si>
  <si>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</si>
  <si>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</si>
  <si>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</si>
  <si>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</si>
  <si>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</si>
  <si>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</si>
  <si>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</si>
  <si>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</si>
  <si>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</si>
  <si>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</si>
  <si>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</si>
  <si>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</si>
  <si>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</si>
  <si>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</si>
  <si>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</si>
  <si>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</si>
  <si>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</si>
  <si>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</si>
  <si>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</si>
  <si>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</si>
  <si>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</si>
  <si>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</si>
  <si>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</si>
  <si>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</si>
  <si>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</si>
  <si>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</si>
  <si>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</si>
  <si>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</si>
  <si>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</si>
  <si>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</si>
  <si>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</si>
  <si>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</si>
  <si>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</si>
  <si>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</si>
  <si>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</si>
  <si>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</si>
  <si>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</si>
  <si>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</si>
  <si>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</si>
  <si>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</si>
  <si>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</si>
  <si>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</si>
  <si>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</si>
  <si>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</si>
  <si>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</si>
  <si>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</si>
  <si>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</si>
  <si>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</si>
  <si>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</si>
  <si>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</si>
  <si>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</si>
  <si>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</si>
  <si>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</si>
  <si>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</si>
  <si>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</si>
  <si>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</si>
  <si>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</si>
  <si>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</si>
  <si>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</si>
  <si>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</si>
  <si>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</si>
  <si>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</si>
  <si>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</si>
  <si>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</si>
  <si>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</si>
  <si>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</si>
  <si>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</si>
  <si>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</si>
  <si>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</si>
  <si>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</si>
  <si>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</si>
  <si>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</si>
  <si>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</si>
  <si>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</si>
  <si>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</si>
  <si>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</si>
  <si>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</si>
  <si>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</si>
  <si>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</si>
  <si>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</si>
  <si>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</si>
  <si>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</si>
  <si>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</si>
  <si>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</si>
  <si>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</si>
  <si>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</si>
  <si>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</si>
  <si>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</si>
  <si>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</si>
  <si>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</si>
  <si>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</si>
  <si>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</si>
  <si>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</si>
  <si>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</si>
  <si>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</si>
  <si>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</si>
  <si>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</si>
  <si>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</si>
  <si>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</si>
  <si>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</si>
  <si>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</si>
  <si>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</si>
  <si>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</si>
  <si>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</si>
  <si>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</si>
  <si>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</si>
  <si>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</si>
  <si>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</si>
  <si>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</si>
  <si>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</si>
  <si>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</si>
  <si>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</si>
  <si>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</si>
  <si>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</si>
  <si>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</si>
  <si>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</si>
  <si>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</si>
  <si>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</si>
  <si>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</si>
  <si>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</si>
  <si>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</si>
  <si>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</si>
  <si>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</si>
  <si>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</si>
  <si>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</si>
  <si>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</si>
  <si>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</si>
  <si>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</si>
  <si>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</si>
  <si>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</si>
  <si>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</si>
  <si>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</si>
  <si>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</si>
  <si>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</si>
  <si>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</si>
  <si>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</si>
  <si>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</si>
  <si>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</si>
  <si>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</si>
  <si>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</si>
  <si>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</si>
  <si>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</si>
  <si>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</si>
  <si>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</si>
  <si>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</si>
  <si>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</si>
  <si>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</si>
  <si>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</si>
  <si>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</si>
  <si>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</si>
  <si>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</si>
  <si>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</si>
  <si>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</si>
  <si>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</si>
  <si>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</si>
  <si>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</si>
  <si>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</si>
  <si>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</si>
  <si>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</si>
  <si>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</si>
  <si>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</si>
  <si>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</si>
  <si>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</si>
  <si>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</si>
  <si>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</si>
  <si>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</si>
  <si>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</si>
  <si>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</si>
  <si>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</si>
  <si>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</si>
  <si>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</si>
  <si>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</si>
  <si>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</si>
  <si>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</si>
  <si>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</si>
  <si>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</si>
  <si>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</si>
  <si>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</si>
  <si>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</si>
  <si>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</si>
  <si>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</si>
  <si>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</si>
  <si>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</si>
  <si>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</si>
  <si>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</si>
  <si>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</si>
  <si>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</si>
  <si>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</si>
  <si>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</si>
  <si>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</si>
  <si>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</si>
  <si>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</si>
  <si>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</si>
  <si>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</si>
  <si>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</si>
  <si>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</si>
  <si>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</si>
  <si>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</si>
  <si>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</si>
  <si>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</si>
  <si>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</si>
  <si>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</si>
  <si>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</si>
  <si>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</si>
  <si>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</si>
  <si>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</si>
  <si>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</si>
  <si>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</si>
  <si>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</si>
  <si>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</si>
  <si>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</si>
  <si>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</si>
  <si>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</si>
  <si>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</si>
  <si>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</si>
  <si>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</si>
  <si>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</si>
  <si>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</si>
  <si>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</si>
  <si>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</si>
  <si>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</si>
  <si>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</si>
  <si>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</si>
  <si>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</si>
  <si>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</si>
  <si>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</si>
  <si>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</si>
  <si>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</si>
  <si>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</si>
  <si>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</si>
  <si>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</si>
  <si>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</si>
  <si>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</si>
  <si>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</si>
  <si>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</si>
  <si>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</si>
  <si>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</si>
  <si>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</si>
  <si>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</si>
  <si>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</si>
  <si>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</si>
  <si>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</si>
  <si>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</si>
  <si>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</si>
  <si>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</si>
  <si>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</si>
  <si>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</si>
  <si>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</si>
  <si>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</si>
  <si>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</si>
  <si>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</si>
  <si>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</si>
  <si>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</si>
  <si>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</si>
  <si>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</si>
  <si>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</si>
  <si>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</si>
  <si>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</si>
  <si>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</si>
  <si>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</si>
  <si>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</si>
  <si>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</si>
  <si>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</si>
  <si>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</si>
  <si>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</si>
  <si>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</si>
  <si>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</si>
  <si>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</si>
  <si>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</si>
  <si>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</si>
  <si>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</si>
  <si>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</si>
  <si>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</si>
  <si>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</si>
  <si>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</si>
  <si>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</si>
  <si>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</si>
  <si>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</si>
  <si>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</si>
  <si>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</si>
  <si>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</si>
  <si>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</si>
  <si>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</si>
  <si>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</si>
  <si>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</si>
  <si>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</si>
  <si>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</si>
  <si>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</si>
  <si>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</si>
  <si>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</si>
  <si>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</si>
  <si>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</si>
  <si>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</si>
  <si>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</si>
  <si>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</si>
  <si>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</si>
  <si>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</si>
  <si>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</si>
  <si>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</si>
  <si>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</si>
  <si>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</si>
  <si>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</si>
  <si>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</si>
  <si>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</si>
  <si>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</si>
  <si>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</si>
  <si>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</si>
  <si>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</si>
  <si>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</si>
  <si>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</si>
  <si>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</si>
  <si>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</si>
  <si>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</si>
  <si>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</si>
  <si>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</si>
  <si>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</si>
  <si>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</si>
  <si>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</si>
  <si>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</si>
  <si>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</si>
  <si>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</si>
  <si>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</si>
  <si>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</si>
  <si>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</si>
  <si>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</si>
  <si>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</si>
  <si>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</si>
  <si>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</si>
  <si>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</si>
  <si>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</si>
  <si>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</si>
  <si>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</si>
  <si>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</si>
  <si>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</si>
  <si>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</si>
  <si>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</si>
  <si>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</si>
  <si>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</si>
  <si>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</si>
  <si>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</si>
  <si>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</si>
  <si>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</si>
  <si>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</si>
  <si>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</si>
  <si>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</si>
  <si>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</si>
  <si>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</si>
  <si>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</si>
  <si>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</si>
  <si>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</si>
  <si>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</si>
  <si>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</si>
  <si>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</si>
  <si>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</si>
  <si>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</si>
  <si>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</si>
  <si>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</si>
  <si>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</si>
  <si>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</si>
  <si>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</si>
  <si>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</si>
  <si>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</si>
  <si>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</si>
  <si>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</si>
  <si>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</si>
  <si>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</si>
  <si>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</si>
  <si>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</si>
  <si>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</si>
  <si>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</si>
  <si>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</si>
  <si>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</si>
  <si>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</si>
  <si>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</si>
  <si>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</si>
  <si>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</si>
  <si>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</si>
  <si>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</si>
  <si>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</si>
  <si>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</si>
  <si>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</si>
  <si>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</si>
  <si>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</si>
  <si>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</si>
  <si>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</si>
  <si>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</si>
  <si>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</si>
  <si>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</si>
  <si>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</si>
  <si>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</si>
  <si>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</si>
  <si>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</si>
  <si>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</si>
  <si>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</si>
  <si>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</si>
  <si>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</si>
  <si>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</si>
  <si>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</si>
  <si>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</si>
  <si>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</si>
  <si>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</si>
  <si>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</si>
  <si>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</si>
  <si>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</si>
  <si>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</si>
  <si>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</si>
  <si>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</si>
  <si>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</si>
  <si>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</si>
  <si>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</si>
  <si>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</si>
  <si>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</si>
  <si>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</si>
  <si>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</si>
  <si>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</si>
  <si>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</si>
  <si>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</si>
  <si>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</si>
  <si>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</si>
  <si>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</si>
  <si>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</si>
  <si>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</si>
  <si>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</si>
  <si>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</si>
  <si>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</si>
  <si>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</si>
  <si>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</si>
  <si>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</si>
  <si>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</si>
  <si>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</si>
  <si>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</si>
  <si>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</si>
  <si>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</si>
  <si>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</si>
  <si>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</si>
  <si>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</si>
  <si>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</si>
  <si>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</si>
  <si>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</si>
  <si>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</si>
  <si>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</si>
  <si>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</si>
  <si>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</si>
  <si>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</si>
  <si>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</si>
  <si>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</si>
  <si>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</si>
  <si>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</si>
  <si>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</si>
  <si>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</si>
  <si>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</si>
  <si>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</si>
  <si>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</si>
  <si>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</si>
  <si>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</si>
  <si>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</si>
  <si>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</si>
  <si>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</si>
  <si>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</si>
  <si>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</si>
  <si>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</si>
  <si>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</si>
  <si>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</si>
  <si>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</si>
  <si>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</si>
  <si>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</si>
  <si>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</si>
  <si>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</si>
  <si>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</si>
  <si>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</si>
  <si>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</si>
  <si>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</si>
  <si>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</si>
  <si>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</si>
  <si>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</si>
  <si>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</si>
  <si>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</si>
  <si>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</si>
  <si>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</si>
  <si>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</si>
  <si>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</si>
  <si>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</si>
  <si>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</si>
  <si>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</si>
  <si>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</si>
  <si>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</si>
  <si>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</si>
  <si>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</si>
  <si>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</si>
  <si>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</si>
  <si>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</si>
  <si>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</si>
  <si>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</si>
  <si>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</si>
  <si>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</si>
  <si>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</si>
  <si>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</si>
  <si>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</si>
  <si>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</si>
  <si>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</si>
  <si>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</si>
  <si>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</si>
  <si>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</si>
  <si>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</si>
  <si>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</si>
  <si>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</si>
  <si>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</si>
  <si>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</si>
  <si>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</si>
  <si>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</si>
  <si>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</si>
  <si>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</si>
  <si>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</si>
  <si>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</si>
  <si>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</si>
  <si>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</si>
  <si>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</si>
  <si>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</si>
  <si>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</si>
  <si>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</si>
  <si>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</si>
  <si>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</si>
  <si>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</si>
  <si>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</si>
  <si>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</si>
  <si>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</si>
  <si>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</si>
  <si>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</si>
  <si>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</si>
  <si>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</si>
  <si>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</si>
  <si>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</si>
  <si>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</si>
  <si>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</si>
  <si>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</si>
  <si>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</si>
  <si>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</si>
  <si>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</si>
  <si>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</si>
  <si>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</si>
  <si>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</si>
  <si>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</si>
  <si>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</si>
  <si>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</si>
  <si>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</si>
  <si>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</si>
  <si>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</si>
  <si>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</si>
  <si>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</si>
  <si>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</si>
  <si>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</si>
  <si>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</si>
  <si>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</si>
  <si>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</si>
  <si>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</si>
  <si>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</si>
  <si>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</si>
  <si>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</si>
  <si>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</si>
  <si>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</si>
  <si>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</si>
  <si>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</si>
  <si>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</si>
  <si>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</si>
  <si>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</si>
  <si>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</si>
  <si>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</si>
  <si>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</si>
  <si>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</si>
  <si>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</si>
  <si>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</si>
  <si>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</si>
  <si>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</si>
  <si>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</si>
  <si>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</si>
  <si>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</si>
  <si>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</si>
  <si>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</si>
  <si>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</si>
  <si>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</si>
  <si>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</si>
  <si>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</si>
  <si>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</si>
  <si>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</si>
  <si>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</si>
  <si>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</si>
  <si>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</si>
  <si>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</si>
  <si>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</si>
  <si>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</si>
  <si>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</si>
  <si>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</si>
  <si>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</si>
  <si>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</si>
  <si>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</si>
  <si>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</si>
  <si>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</si>
  <si>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</si>
  <si>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</si>
  <si>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</si>
  <si>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</si>
  <si>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</si>
  <si>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</si>
  <si>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</si>
  <si>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</si>
  <si>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</si>
  <si>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</si>
  <si>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</si>
  <si>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</si>
  <si>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</si>
  <si>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</si>
  <si>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</si>
  <si>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</si>
  <si>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</si>
  <si>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</si>
  <si>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</si>
  <si>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</si>
  <si>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</si>
  <si>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</si>
  <si>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</si>
  <si>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</si>
  <si>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</si>
  <si>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</si>
  <si>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</si>
  <si>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</si>
  <si>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</si>
  <si>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</si>
  <si>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</si>
  <si>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DAVID PLAZA GUAMANGA</t>
  </si>
  <si>
    <t>CALLE 4 N°1 - 41</t>
  </si>
  <si>
    <t>corpsomoscolombia@hotmail.com</t>
  </si>
  <si>
    <t>PITALITO - HUILA</t>
  </si>
  <si>
    <t>ESTABLECIMIENTO EDUCATIVO LICEO IDEAS AFECTIVAS</t>
  </si>
  <si>
    <t>AUNAR ESFUERZOS PARA EL FORTALECIMIENTO Y ACOMPAÑAMIENTO DE LA POBLACION INFANTIL DEL ESTABLECIMIENTO EDUCATIVO LICEO IDEAS AFECTIVAS DEL MUNICIPIO DE PITALITO</t>
  </si>
  <si>
    <t>MUNICIPIO DE PITALITO</t>
  </si>
  <si>
    <t xml:space="preserve">AUNAR ESFUERZOS PARA IMPULSAR ACCIONES QUE GENEREN BIENESTAR A LA POBLACION VULNERABLE DEL MUNICIPIO DE PITALITO </t>
  </si>
  <si>
    <t>001</t>
  </si>
  <si>
    <t>001 DE 2018</t>
  </si>
  <si>
    <t>056 DE 2017</t>
  </si>
  <si>
    <t xml:space="preserve">AUNAR ESFUERZOS PARA LA IMPLEMENTACION DE ESTRATEGIAS QUE PROMUEVA LA PROTECCION A LA FAMILIA LA PRIMERA INFANCIA, INFANCIA, ADOLESCENCIA , JUVENTUD Y DEMAS POBLACION VULNERABRE DEL MUNICIPIO DE PITALITO </t>
  </si>
  <si>
    <t>077 DE  2016</t>
  </si>
  <si>
    <t xml:space="preserve">AUNAR ESFUERZOS PARA IMPULSAR UNA ESTRATEGIA DE PROTECCION A LA FAMILIA, LA PRIMERA INFANCIA, INFANCIA Y ADOLESCENCIA DEL MUNICIPIO DE PITALITO </t>
  </si>
  <si>
    <t>119 DE  2014</t>
  </si>
  <si>
    <t>20/10/2014</t>
  </si>
  <si>
    <t>28/11/2014</t>
  </si>
  <si>
    <t xml:space="preserve">AUNAR ESFUERZOS PARA EJECUTAR  ESTRATEGIAS DE PROMOCION DE SALUD Y PREVENCION DE LA ENFERMEDAD Y DE SALUD PUBLICA EN EL MUNICIPIO </t>
  </si>
  <si>
    <t>MUNICIPIO DE OPORAPA</t>
  </si>
  <si>
    <t>005 DE 2012</t>
  </si>
  <si>
    <t>01/11/2012</t>
  </si>
  <si>
    <t>29/12/2012</t>
  </si>
  <si>
    <t>AUNAR ESFUERZOS Y RECURSOS PARA EL DISEÑO Y EJECUCION PLAN DE CAPACITACION A PERSONAL QUE INTERVIENE CON PRIMERA INFANCIA EN EL MUNICIPIO DE OPORAPA</t>
  </si>
  <si>
    <t>004 DE 2019</t>
  </si>
  <si>
    <t>AUNAR ESFUERZOS PARA IMPULSAR ACCIONES QUE GENEREN BIENESTAR Y SEGURIDAD A LA POBLACIÓN DEL MUNICIPIO DE PITALITO, ESPECIALMENTE LA POBLACIÓN VULNERABLE DEL MUNICIPIO DE PITALITO</t>
  </si>
  <si>
    <t>035 DE 2016</t>
  </si>
  <si>
    <t>029 DE 2017</t>
  </si>
  <si>
    <t xml:space="preserve">AUNAR ESFUERZOS  PARA IMPULSAR ACCIONES QUE GENEREN BIENESTAR A LOS ADULTOS MAYORES EN EL HOGAR DE CENTRO DE DIA DEL MUNICIPIO DE PITALITO </t>
  </si>
  <si>
    <t>AUNAR ESFUERZOS PARA IMPULSAR ACCIONES QUE GENEREN BIENESTAR A 1500 ADULTOS MAYORES EN UN HOGAR DEL CENTRO DE DIA DEL MUNICIPIO DE PITALITO</t>
  </si>
  <si>
    <t>MUNICIPIO DE TIMANA</t>
  </si>
  <si>
    <t>049 DE 2006</t>
  </si>
  <si>
    <t>03/08/2006</t>
  </si>
  <si>
    <t>31/12/2006</t>
  </si>
  <si>
    <t>PRESTACIÓN DE LOS SERVICIOS PROFESIONALES CONSISTENTE EN IMPLEMENTAR EL PROYECTO MUNICIPAL DE CULTURA Y CONVIVENCIA DENOMINADO "ESTRATEGIAS PARA EL RECONOCIMIENTO DE LA DIFERENCIA Y DEL OTRO”</t>
  </si>
  <si>
    <t>039 DE 2020</t>
  </si>
  <si>
    <t>PRESTACIÓN DE LOS SERVICIOS PROFESIONALES PARA LA ASESORIA EN LOS PROCESOS METODOLOGICOS PARA LA ELABORACION, CONCERTACION, Y SOCIALIZACION DEL PLAN DE DESARROLLO DEL MUNICIPIO DE ELIAS PARA EL CUATRENIO 2020-2023</t>
  </si>
  <si>
    <t>MUNICIPIO DE ELIAS</t>
  </si>
  <si>
    <t>046 DE 2005</t>
  </si>
  <si>
    <t>05/09/2005</t>
  </si>
  <si>
    <t>31/12/2005</t>
  </si>
  <si>
    <t xml:space="preserve">EJECUCION DE ACTIVIDADES CONSTITUTIVAS DE LOS PROYECTOS DE FOMENTO Y PROMOCION DE LA LECTURA Y ESCUELAS DE FORMACION ARTISITICA Y CULTURAL, CONCERTADOS CON EL MINISTERIO DE CULTURA. GARANTIZANDO LA VICULACION DE TALLERISTAS IDONEOS.   </t>
  </si>
  <si>
    <t>2021-19-2</t>
  </si>
  <si>
    <t>Prestar los servicios de educación inicial en el marco de la atención integral enDesarrollo Infantil en  Medio Familiar - DIMF-, de conformidad con el Manual Operativo de la Modalidad Familiar, el Lineamiento Técnico para la Atención a la Primera Infancia ylas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</si>
</sst>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11" fontId="12" fillId="3" borderId="0" xfId="0" applyNumberFormat="1" applyFont="1" applyFill="1" applyBorder="1" applyAlignment="1" applyProtection="1">
      <alignment horizontal="left"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2"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G30" zoomScale="80" zoomScaleNormal="80" zoomScaleSheetLayoutView="40"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4" t="s">
        <v>2761</v>
      </c>
      <c r="D15" s="38"/>
      <c r="E15" s="38"/>
      <c r="F15" s="5"/>
      <c r="G15" s="35" t="s">
        <v>1174</v>
      </c>
      <c r="H15" s="81" t="s">
        <v>424</v>
      </c>
      <c r="I15" s="35" t="s">
        <v>2637</v>
      </c>
      <c r="J15" s="81" t="s">
        <v>2639</v>
      </c>
      <c r="L15" s="207" t="s">
        <v>10</v>
      </c>
      <c r="M15" s="207"/>
      <c r="N15" s="85" t="str">
        <f>+IF(J15="Plural","Ingrese %","N/A")</f>
        <v>N/A</v>
      </c>
      <c r="O15" s="8"/>
      <c r="Q15" s="58" t="str">
        <f>C15</f>
        <v>2021-19-2</v>
      </c>
      <c r="R15" s="58" t="str">
        <f>H15</f>
        <v>CAUCA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f t="array" ref="Q19">Tabla31[NIT:]</f>
        <v>813009965</v>
      </c>
      <c r="R19" s="58" t="str">
        <f>B38</f>
        <v>CORPORACIÓN POR EL DESARROLLO SOSTENIBLE SOMOS COLOMBIA</v>
      </c>
    </row>
    <row r="20" spans="1:18" ht="30" customHeight="1" x14ac:dyDescent="0.25">
      <c r="A20" s="9"/>
      <c r="B20" s="136">
        <v>813009965</v>
      </c>
      <c r="C20" s="5"/>
      <c r="D20" s="115"/>
      <c r="E20" s="5"/>
      <c r="F20" s="5"/>
      <c r="G20" s="5"/>
      <c r="H20" s="222"/>
      <c r="I20" s="82" t="s">
        <v>424</v>
      </c>
      <c r="J20" s="82" t="s">
        <v>429</v>
      </c>
      <c r="K20" s="83">
        <v>2986606920</v>
      </c>
      <c r="L20" s="84"/>
      <c r="M20" s="84">
        <v>44561</v>
      </c>
      <c r="N20" s="138">
        <f>+(M20-L20)/30</f>
        <v>1485.3666666666666</v>
      </c>
      <c r="O20" s="8"/>
    </row>
    <row r="21" spans="1:18" ht="30" customHeight="1" outlineLevel="1" x14ac:dyDescent="0.25">
      <c r="A21" s="9"/>
      <c r="B21" s="102"/>
      <c r="C21" s="5"/>
      <c r="D21" s="5"/>
      <c r="E21" s="5"/>
      <c r="F21" s="5"/>
      <c r="G21" s="5"/>
      <c r="H21" s="101"/>
      <c r="I21" s="82" t="s">
        <v>424</v>
      </c>
      <c r="J21" s="82" t="s">
        <v>455</v>
      </c>
      <c r="K21" s="83">
        <v>2986606920</v>
      </c>
      <c r="L21" s="84"/>
      <c r="M21" s="84">
        <v>44561</v>
      </c>
      <c r="N21" s="138">
        <f>+(M21-L21)/30</f>
        <v>1485.3666666666666</v>
      </c>
      <c r="O21" s="8"/>
    </row>
    <row r="22" spans="1:18" ht="30" customHeight="1" outlineLevel="1" x14ac:dyDescent="0.25">
      <c r="A22" s="9"/>
      <c r="B22" s="102"/>
      <c r="C22" s="5"/>
      <c r="D22" s="5"/>
      <c r="E22" s="5"/>
      <c r="F22" s="5"/>
      <c r="G22" s="5"/>
      <c r="H22" s="101"/>
      <c r="I22" s="82"/>
      <c r="J22" s="82"/>
      <c r="K22" s="83"/>
      <c r="L22" s="84"/>
      <c r="M22" s="84"/>
      <c r="N22" s="140">
        <f t="shared" ref="N22:N33" si="0">+(M22-L22)/30</f>
        <v>0</v>
      </c>
      <c r="O22" s="8"/>
    </row>
    <row r="23" spans="1:18" ht="30" customHeight="1" outlineLevel="1" x14ac:dyDescent="0.25">
      <c r="A23" s="9"/>
      <c r="B23" s="193"/>
      <c r="C23" s="22"/>
      <c r="D23" s="22"/>
      <c r="E23" s="22"/>
      <c r="F23" s="5"/>
      <c r="G23" s="5"/>
      <c r="H23" s="101"/>
      <c r="I23" s="82"/>
      <c r="J23" s="82"/>
      <c r="K23" s="83"/>
      <c r="L23" s="84"/>
      <c r="M23" s="84"/>
      <c r="N23" s="140">
        <f t="shared" si="0"/>
        <v>0</v>
      </c>
      <c r="O23" s="8"/>
    </row>
    <row r="24" spans="1:18" ht="30" customHeight="1" outlineLevel="1" x14ac:dyDescent="0.25">
      <c r="A24" s="9"/>
      <c r="B24" s="193"/>
      <c r="C24" s="22"/>
      <c r="D24" s="22"/>
      <c r="E24" s="22"/>
      <c r="F24" s="5"/>
      <c r="G24" s="5"/>
      <c r="H24" s="101"/>
      <c r="I24" s="82"/>
      <c r="J24" s="82"/>
      <c r="K24" s="83"/>
      <c r="L24" s="84"/>
      <c r="M24" s="84"/>
      <c r="N24" s="140">
        <f t="shared" si="0"/>
        <v>0</v>
      </c>
      <c r="O24" s="8"/>
    </row>
    <row r="25" spans="1:18" ht="30" customHeight="1" outlineLevel="1" x14ac:dyDescent="0.25">
      <c r="A25" s="9"/>
      <c r="B25" s="193"/>
      <c r="C25" s="22"/>
      <c r="D25" s="22"/>
      <c r="E25" s="22"/>
      <c r="F25" s="5"/>
      <c r="G25" s="5"/>
      <c r="H25" s="101"/>
      <c r="I25" s="82"/>
      <c r="J25" s="82"/>
      <c r="K25" s="83"/>
      <c r="L25" s="84"/>
      <c r="M25" s="84"/>
      <c r="N25" s="140">
        <f t="shared" si="0"/>
        <v>0</v>
      </c>
      <c r="O25" s="8"/>
    </row>
    <row r="26" spans="1:18" ht="30" customHeight="1" outlineLevel="1" x14ac:dyDescent="0.25">
      <c r="A26" s="9"/>
      <c r="B26" s="193"/>
      <c r="C26" s="22"/>
      <c r="D26" s="22"/>
      <c r="E26" s="22"/>
      <c r="F26" s="5"/>
      <c r="G26" s="5"/>
      <c r="H26" s="101"/>
      <c r="I26" s="82"/>
      <c r="J26" s="82"/>
      <c r="K26" s="83"/>
      <c r="L26" s="84"/>
      <c r="M26" s="84"/>
      <c r="N26" s="140">
        <f t="shared" si="0"/>
        <v>0</v>
      </c>
      <c r="O26" s="8"/>
    </row>
    <row r="27" spans="1:18" ht="30" customHeight="1" outlineLevel="1" x14ac:dyDescent="0.25">
      <c r="A27" s="9"/>
      <c r="B27" s="193"/>
      <c r="C27" s="22"/>
      <c r="D27" s="22"/>
      <c r="E27" s="22"/>
      <c r="F27" s="5"/>
      <c r="G27" s="5"/>
      <c r="H27" s="101"/>
      <c r="I27" s="82"/>
      <c r="J27" s="82"/>
      <c r="K27" s="83"/>
      <c r="L27" s="84"/>
      <c r="M27" s="84"/>
      <c r="N27" s="140">
        <f t="shared" si="0"/>
        <v>0</v>
      </c>
      <c r="O27" s="8"/>
    </row>
    <row r="28" spans="1:18" ht="30" customHeight="1" outlineLevel="1" x14ac:dyDescent="0.25">
      <c r="A28" s="9"/>
      <c r="B28" s="193"/>
      <c r="C28" s="22"/>
      <c r="D28" s="22"/>
      <c r="E28" s="22"/>
      <c r="F28" s="5"/>
      <c r="G28" s="5"/>
      <c r="H28" s="101"/>
      <c r="I28" s="82"/>
      <c r="J28" s="82"/>
      <c r="K28" s="83"/>
      <c r="L28" s="84"/>
      <c r="M28" s="84"/>
      <c r="N28" s="140">
        <f t="shared" si="0"/>
        <v>0</v>
      </c>
      <c r="O28" s="8"/>
    </row>
    <row r="29" spans="1:18" ht="30" customHeight="1" outlineLevel="1" x14ac:dyDescent="0.25">
      <c r="A29" s="9"/>
      <c r="B29" s="102"/>
      <c r="C29" s="5"/>
      <c r="D29" s="5"/>
      <c r="E29" s="5"/>
      <c r="F29" s="5"/>
      <c r="G29" s="5"/>
      <c r="H29" s="101"/>
      <c r="I29" s="82"/>
      <c r="J29" s="82"/>
      <c r="K29" s="83"/>
      <c r="L29" s="84"/>
      <c r="M29" s="84"/>
      <c r="N29" s="140">
        <f t="shared" si="0"/>
        <v>0</v>
      </c>
      <c r="O29" s="8"/>
    </row>
    <row r="30" spans="1:18" ht="30" customHeight="1" outlineLevel="1" x14ac:dyDescent="0.25">
      <c r="A30" s="9"/>
      <c r="B30" s="102"/>
      <c r="C30" s="5"/>
      <c r="D30" s="5"/>
      <c r="E30" s="5"/>
      <c r="F30" s="5"/>
      <c r="G30" s="5"/>
      <c r="H30" s="101"/>
      <c r="I30" s="82"/>
      <c r="J30" s="82"/>
      <c r="K30" s="83"/>
      <c r="L30" s="84"/>
      <c r="M30" s="84"/>
      <c r="N30" s="140">
        <f t="shared" si="0"/>
        <v>0</v>
      </c>
      <c r="O30" s="8"/>
    </row>
    <row r="31" spans="1:18" ht="30" customHeight="1" outlineLevel="1" x14ac:dyDescent="0.25">
      <c r="A31" s="9"/>
      <c r="B31" s="102"/>
      <c r="C31" s="5"/>
      <c r="D31" s="5"/>
      <c r="E31" s="5"/>
      <c r="F31" s="5"/>
      <c r="G31" s="5"/>
      <c r="H31" s="101"/>
      <c r="I31" s="82"/>
      <c r="J31" s="82"/>
      <c r="K31" s="83"/>
      <c r="L31" s="84"/>
      <c r="M31" s="84"/>
      <c r="N31" s="140">
        <f t="shared" si="0"/>
        <v>0</v>
      </c>
      <c r="O31" s="8"/>
    </row>
    <row r="32" spans="1:18" ht="30" customHeight="1" outlineLevel="1" x14ac:dyDescent="0.25">
      <c r="A32" s="9"/>
      <c r="B32" s="102"/>
      <c r="C32" s="5"/>
      <c r="D32" s="5"/>
      <c r="E32" s="5"/>
      <c r="F32" s="5"/>
      <c r="G32" s="5"/>
      <c r="H32" s="101"/>
      <c r="I32" s="82"/>
      <c r="J32" s="82"/>
      <c r="K32" s="83"/>
      <c r="L32" s="84"/>
      <c r="M32" s="84"/>
      <c r="N32" s="140">
        <f t="shared" si="0"/>
        <v>0</v>
      </c>
      <c r="O32" s="8"/>
    </row>
    <row r="33" spans="1:16" ht="30" customHeight="1" outlineLevel="1" x14ac:dyDescent="0.25">
      <c r="A33" s="9"/>
      <c r="B33" s="102"/>
      <c r="C33" s="5"/>
      <c r="D33" s="5"/>
      <c r="E33" s="5"/>
      <c r="F33" s="5"/>
      <c r="G33" s="5"/>
      <c r="H33" s="101"/>
      <c r="I33" s="82"/>
      <c r="J33" s="82"/>
      <c r="K33" s="83"/>
      <c r="L33" s="84"/>
      <c r="M33" s="84"/>
      <c r="N33" s="140">
        <f t="shared" si="0"/>
        <v>0</v>
      </c>
      <c r="O33" s="8"/>
    </row>
    <row r="34" spans="1:16" ht="30" customHeight="1" outlineLevel="1" x14ac:dyDescent="0.25">
      <c r="A34" s="9"/>
      <c r="B34" s="102"/>
      <c r="C34" s="5"/>
      <c r="D34" s="5"/>
      <c r="E34" s="5"/>
      <c r="F34" s="5"/>
      <c r="G34" s="5"/>
      <c r="H34" s="101"/>
      <c r="I34" s="82"/>
      <c r="J34" s="82"/>
      <c r="K34" s="83"/>
      <c r="L34" s="84"/>
      <c r="M34" s="84"/>
      <c r="N34" s="140">
        <f>+(M34-L34)/30</f>
        <v>0</v>
      </c>
      <c r="O34" s="8"/>
    </row>
    <row r="35" spans="1:16" ht="30" customHeight="1" outlineLevel="1" x14ac:dyDescent="0.25">
      <c r="A35" s="9"/>
      <c r="B35" s="102"/>
      <c r="C35" s="5"/>
      <c r="D35" s="5"/>
      <c r="E35" s="5"/>
      <c r="F35" s="5"/>
      <c r="G35" s="5"/>
      <c r="H35" s="101"/>
      <c r="I35" s="82"/>
      <c r="J35" s="82"/>
      <c r="K35" s="83"/>
      <c r="L35" s="84"/>
      <c r="M35" s="84"/>
      <c r="N35" s="140">
        <f>+(M35-L35)/30</f>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CORPORACIÓN POR EL DESARROLLO SOSTENIBLE SOMOS COLOMBIA</v>
      </c>
      <c r="C38" s="211"/>
      <c r="D38" s="211"/>
      <c r="E38" s="211"/>
      <c r="F38" s="211"/>
      <c r="G38" s="5"/>
      <c r="H38" s="219" t="s">
        <v>2762</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2756</v>
      </c>
      <c r="C49" s="87" t="s">
        <v>36</v>
      </c>
      <c r="D49" s="82" t="s">
        <v>2754</v>
      </c>
      <c r="E49" s="88">
        <v>43861</v>
      </c>
      <c r="F49" s="88">
        <v>44012</v>
      </c>
      <c r="G49" s="117">
        <f>IF(AND(E49&lt;&gt;"",F49&lt;&gt;""),((F49-E49)/30),"")</f>
        <v>5.0333333333333332</v>
      </c>
      <c r="H49" s="86" t="s">
        <v>2755</v>
      </c>
      <c r="I49" s="82" t="s">
        <v>663</v>
      </c>
      <c r="J49" s="82" t="s">
        <v>674</v>
      </c>
      <c r="K49" s="89">
        <v>26500000</v>
      </c>
      <c r="L49" s="87" t="s">
        <v>1151</v>
      </c>
      <c r="M49" s="90">
        <f>+IF(L49="No",1,IF(L49="Si","Ingrese %",""))</f>
        <v>1</v>
      </c>
      <c r="N49" s="87" t="s">
        <v>2647</v>
      </c>
      <c r="O49" s="87" t="s">
        <v>1151</v>
      </c>
      <c r="P49" s="121"/>
    </row>
    <row r="50" spans="1:16" s="6" customFormat="1" ht="24.75" customHeight="1" x14ac:dyDescent="0.25">
      <c r="A50" s="59">
        <v>2</v>
      </c>
      <c r="B50" s="86" t="s">
        <v>2724</v>
      </c>
      <c r="C50" s="87" t="s">
        <v>35</v>
      </c>
      <c r="D50" s="82" t="s">
        <v>2728</v>
      </c>
      <c r="E50" s="88">
        <v>42491</v>
      </c>
      <c r="F50" s="88">
        <v>43738</v>
      </c>
      <c r="G50" s="117">
        <f>IF(AND(E50&lt;&gt;"",F50&lt;&gt;""),((F50-E50)/30),"")</f>
        <v>41.56666666666667</v>
      </c>
      <c r="H50" s="86" t="s">
        <v>2725</v>
      </c>
      <c r="I50" s="82" t="s">
        <v>663</v>
      </c>
      <c r="J50" s="82" t="s">
        <v>687</v>
      </c>
      <c r="K50" s="89">
        <v>7600000</v>
      </c>
      <c r="L50" s="87" t="s">
        <v>1151</v>
      </c>
      <c r="M50" s="90">
        <f t="shared" ref="M50:M93" si="1">+IF(L50="No",1,IF(L50="Si","Ingrese %",""))</f>
        <v>1</v>
      </c>
      <c r="N50" s="87" t="s">
        <v>2647</v>
      </c>
      <c r="O50" s="87" t="s">
        <v>29</v>
      </c>
      <c r="P50" s="121"/>
    </row>
    <row r="51" spans="1:16" s="6" customFormat="1" ht="24.75" customHeight="1" x14ac:dyDescent="0.25">
      <c r="A51" s="59">
        <v>3</v>
      </c>
      <c r="B51" s="86" t="s">
        <v>2726</v>
      </c>
      <c r="C51" s="87" t="s">
        <v>36</v>
      </c>
      <c r="D51" s="82" t="s">
        <v>2743</v>
      </c>
      <c r="E51" s="88">
        <v>43518</v>
      </c>
      <c r="F51" s="88">
        <v>43698</v>
      </c>
      <c r="G51" s="117">
        <f>IF(AND(E51&lt;&gt;"",F51&lt;&gt;""),((F51-E51)/30),"")</f>
        <v>6</v>
      </c>
      <c r="H51" s="139" t="s">
        <v>2744</v>
      </c>
      <c r="I51" s="82" t="s">
        <v>663</v>
      </c>
      <c r="J51" s="82" t="s">
        <v>687</v>
      </c>
      <c r="K51" s="89">
        <v>808416000</v>
      </c>
      <c r="L51" s="87" t="s">
        <v>1151</v>
      </c>
      <c r="M51" s="90">
        <f t="shared" si="1"/>
        <v>1</v>
      </c>
      <c r="N51" s="87" t="s">
        <v>2647</v>
      </c>
      <c r="O51" s="87" t="s">
        <v>1151</v>
      </c>
      <c r="P51" s="121"/>
    </row>
    <row r="52" spans="1:16" s="6" customFormat="1" ht="24.75" customHeight="1" outlineLevel="1" x14ac:dyDescent="0.25">
      <c r="A52" s="59">
        <v>4</v>
      </c>
      <c r="B52" s="86" t="s">
        <v>2726</v>
      </c>
      <c r="C52" s="87" t="s">
        <v>36</v>
      </c>
      <c r="D52" s="82" t="s">
        <v>2729</v>
      </c>
      <c r="E52" s="88">
        <v>43126</v>
      </c>
      <c r="F52" s="88">
        <v>43322</v>
      </c>
      <c r="G52" s="117">
        <f t="shared" ref="G52:G93" si="2">IF(AND(E52&lt;&gt;"",F52&lt;&gt;""),((F52-E52)/30),"")</f>
        <v>6.5333333333333332</v>
      </c>
      <c r="H52" s="139" t="s">
        <v>2727</v>
      </c>
      <c r="I52" s="82" t="s">
        <v>663</v>
      </c>
      <c r="J52" s="82" t="s">
        <v>687</v>
      </c>
      <c r="K52" s="89">
        <v>919499998</v>
      </c>
      <c r="L52" s="87" t="s">
        <v>1151</v>
      </c>
      <c r="M52" s="90">
        <f t="shared" si="1"/>
        <v>1</v>
      </c>
      <c r="N52" s="87" t="s">
        <v>2647</v>
      </c>
      <c r="O52" s="87" t="s">
        <v>29</v>
      </c>
      <c r="P52" s="121"/>
    </row>
    <row r="53" spans="1:16" s="7" customFormat="1" ht="24.75" customHeight="1" outlineLevel="1" x14ac:dyDescent="0.25">
      <c r="A53" s="60">
        <v>5</v>
      </c>
      <c r="B53" s="86" t="s">
        <v>2726</v>
      </c>
      <c r="C53" s="87" t="s">
        <v>36</v>
      </c>
      <c r="D53" s="82" t="s">
        <v>2730</v>
      </c>
      <c r="E53" s="88">
        <v>42894</v>
      </c>
      <c r="F53" s="88">
        <v>43098</v>
      </c>
      <c r="G53" s="117">
        <f t="shared" si="2"/>
        <v>6.8</v>
      </c>
      <c r="H53" s="86" t="s">
        <v>2731</v>
      </c>
      <c r="I53" s="82" t="s">
        <v>663</v>
      </c>
      <c r="J53" s="82" t="s">
        <v>687</v>
      </c>
      <c r="K53" s="89">
        <v>500000000</v>
      </c>
      <c r="L53" s="87" t="s">
        <v>1151</v>
      </c>
      <c r="M53" s="90">
        <f t="shared" si="1"/>
        <v>1</v>
      </c>
      <c r="N53" s="87" t="s">
        <v>2647</v>
      </c>
      <c r="O53" s="87" t="s">
        <v>29</v>
      </c>
      <c r="P53" s="122"/>
    </row>
    <row r="54" spans="1:16" s="7" customFormat="1" ht="24.75" customHeight="1" outlineLevel="1" x14ac:dyDescent="0.25">
      <c r="A54" s="60">
        <v>6</v>
      </c>
      <c r="B54" s="86" t="s">
        <v>2726</v>
      </c>
      <c r="C54" s="87" t="s">
        <v>36</v>
      </c>
      <c r="D54" s="82" t="s">
        <v>2746</v>
      </c>
      <c r="E54" s="88">
        <v>42802</v>
      </c>
      <c r="F54" s="88">
        <v>43066</v>
      </c>
      <c r="G54" s="117">
        <f t="shared" si="2"/>
        <v>8.8000000000000007</v>
      </c>
      <c r="H54" s="86" t="s">
        <v>2747</v>
      </c>
      <c r="I54" s="82" t="s">
        <v>663</v>
      </c>
      <c r="J54" s="82" t="s">
        <v>687</v>
      </c>
      <c r="K54" s="191">
        <v>778500000</v>
      </c>
      <c r="L54" s="87" t="s">
        <v>1151</v>
      </c>
      <c r="M54" s="90">
        <f t="shared" si="1"/>
        <v>1</v>
      </c>
      <c r="N54" s="87" t="s">
        <v>2647</v>
      </c>
      <c r="O54" s="87" t="s">
        <v>29</v>
      </c>
      <c r="P54" s="122"/>
    </row>
    <row r="55" spans="1:16" s="7" customFormat="1" ht="24.75" customHeight="1" outlineLevel="1" x14ac:dyDescent="0.25">
      <c r="A55" s="60">
        <v>7</v>
      </c>
      <c r="B55" s="86" t="s">
        <v>2726</v>
      </c>
      <c r="C55" s="87" t="s">
        <v>36</v>
      </c>
      <c r="D55" s="82" t="s">
        <v>2732</v>
      </c>
      <c r="E55" s="88">
        <v>42719</v>
      </c>
      <c r="F55" s="88">
        <v>42734</v>
      </c>
      <c r="G55" s="117">
        <f t="shared" si="2"/>
        <v>0.5</v>
      </c>
      <c r="H55" s="86" t="s">
        <v>2733</v>
      </c>
      <c r="I55" s="82" t="s">
        <v>663</v>
      </c>
      <c r="J55" s="82" t="s">
        <v>687</v>
      </c>
      <c r="K55" s="191">
        <v>806815000</v>
      </c>
      <c r="L55" s="87" t="s">
        <v>1151</v>
      </c>
      <c r="M55" s="90">
        <f t="shared" si="1"/>
        <v>1</v>
      </c>
      <c r="N55" s="87" t="s">
        <v>2647</v>
      </c>
      <c r="O55" s="87" t="s">
        <v>29</v>
      </c>
      <c r="P55" s="122"/>
    </row>
    <row r="56" spans="1:16" s="7" customFormat="1" ht="24.75" customHeight="1" outlineLevel="1" x14ac:dyDescent="0.25">
      <c r="A56" s="60">
        <v>8</v>
      </c>
      <c r="B56" s="86" t="s">
        <v>2726</v>
      </c>
      <c r="C56" s="87" t="s">
        <v>36</v>
      </c>
      <c r="D56" s="82" t="s">
        <v>2745</v>
      </c>
      <c r="E56" s="88">
        <v>42570</v>
      </c>
      <c r="F56" s="88">
        <v>42734</v>
      </c>
      <c r="G56" s="117">
        <f t="shared" si="2"/>
        <v>5.4666666666666668</v>
      </c>
      <c r="H56" s="86" t="s">
        <v>2748</v>
      </c>
      <c r="I56" s="82" t="s">
        <v>663</v>
      </c>
      <c r="J56" s="82" t="s">
        <v>687</v>
      </c>
      <c r="K56" s="191">
        <v>436000000</v>
      </c>
      <c r="L56" s="87" t="s">
        <v>1151</v>
      </c>
      <c r="M56" s="90">
        <f t="shared" si="1"/>
        <v>1</v>
      </c>
      <c r="N56" s="87" t="s">
        <v>2647</v>
      </c>
      <c r="O56" s="87" t="s">
        <v>1151</v>
      </c>
      <c r="P56" s="122"/>
    </row>
    <row r="57" spans="1:16" s="7" customFormat="1" ht="24.75" customHeight="1" outlineLevel="1" x14ac:dyDescent="0.25">
      <c r="A57" s="60">
        <v>9</v>
      </c>
      <c r="B57" s="86" t="s">
        <v>2726</v>
      </c>
      <c r="C57" s="87" t="s">
        <v>36</v>
      </c>
      <c r="D57" s="82" t="s">
        <v>2734</v>
      </c>
      <c r="E57" s="82" t="s">
        <v>2735</v>
      </c>
      <c r="F57" s="82" t="s">
        <v>2736</v>
      </c>
      <c r="G57" s="117">
        <f t="shared" si="2"/>
        <v>1.3</v>
      </c>
      <c r="H57" s="86" t="s">
        <v>2737</v>
      </c>
      <c r="I57" s="82" t="s">
        <v>663</v>
      </c>
      <c r="J57" s="82" t="s">
        <v>687</v>
      </c>
      <c r="K57" s="191">
        <v>68090000</v>
      </c>
      <c r="L57" s="87" t="s">
        <v>1151</v>
      </c>
      <c r="M57" s="90">
        <f t="shared" si="1"/>
        <v>1</v>
      </c>
      <c r="N57" s="87" t="s">
        <v>2647</v>
      </c>
      <c r="O57" s="87" t="s">
        <v>1151</v>
      </c>
      <c r="P57" s="122"/>
    </row>
    <row r="58" spans="1:16" s="7" customFormat="1" ht="24.75" customHeight="1" outlineLevel="1" x14ac:dyDescent="0.25">
      <c r="A58" s="60">
        <v>10</v>
      </c>
      <c r="B58" s="86" t="s">
        <v>2738</v>
      </c>
      <c r="C58" s="87" t="s">
        <v>36</v>
      </c>
      <c r="D58" s="82" t="s">
        <v>2739</v>
      </c>
      <c r="E58" s="82" t="s">
        <v>2740</v>
      </c>
      <c r="F58" s="82" t="s">
        <v>2741</v>
      </c>
      <c r="G58" s="117">
        <f t="shared" si="2"/>
        <v>1.9333333333333333</v>
      </c>
      <c r="H58" s="86" t="s">
        <v>2742</v>
      </c>
      <c r="I58" s="82" t="s">
        <v>663</v>
      </c>
      <c r="J58" s="82" t="s">
        <v>683</v>
      </c>
      <c r="K58" s="191">
        <v>46319225</v>
      </c>
      <c r="L58" s="87" t="s">
        <v>1151</v>
      </c>
      <c r="M58" s="90">
        <f t="shared" si="1"/>
        <v>1</v>
      </c>
      <c r="N58" s="87" t="s">
        <v>2647</v>
      </c>
      <c r="O58" s="87" t="s">
        <v>1151</v>
      </c>
      <c r="P58" s="122"/>
    </row>
    <row r="59" spans="1:16" s="7" customFormat="1" ht="24.75" customHeight="1" outlineLevel="1" x14ac:dyDescent="0.25">
      <c r="A59" s="60">
        <v>11</v>
      </c>
      <c r="B59" s="86" t="s">
        <v>2749</v>
      </c>
      <c r="C59" s="87" t="s">
        <v>36</v>
      </c>
      <c r="D59" s="82" t="s">
        <v>2750</v>
      </c>
      <c r="E59" s="82" t="s">
        <v>2751</v>
      </c>
      <c r="F59" s="82" t="s">
        <v>2752</v>
      </c>
      <c r="G59" s="117">
        <f t="shared" si="2"/>
        <v>5</v>
      </c>
      <c r="H59" s="86" t="s">
        <v>2753</v>
      </c>
      <c r="I59" s="82" t="s">
        <v>663</v>
      </c>
      <c r="J59" s="82" t="s">
        <v>696</v>
      </c>
      <c r="K59" s="89">
        <v>23020000</v>
      </c>
      <c r="L59" s="87" t="s">
        <v>1151</v>
      </c>
      <c r="M59" s="90">
        <f t="shared" si="1"/>
        <v>1</v>
      </c>
      <c r="N59" s="87" t="s">
        <v>2647</v>
      </c>
      <c r="O59" s="87" t="s">
        <v>1151</v>
      </c>
      <c r="P59" s="122"/>
    </row>
    <row r="60" spans="1:16" s="7" customFormat="1" ht="24.75" customHeight="1" outlineLevel="1" x14ac:dyDescent="0.25">
      <c r="A60" s="60">
        <v>12</v>
      </c>
      <c r="B60" s="86" t="s">
        <v>2749</v>
      </c>
      <c r="C60" s="87" t="s">
        <v>36</v>
      </c>
      <c r="D60" s="82" t="s">
        <v>2757</v>
      </c>
      <c r="E60" s="82" t="s">
        <v>2758</v>
      </c>
      <c r="F60" s="82" t="s">
        <v>2759</v>
      </c>
      <c r="G60" s="117">
        <f t="shared" si="2"/>
        <v>3.9</v>
      </c>
      <c r="H60" s="86" t="s">
        <v>2760</v>
      </c>
      <c r="I60" s="82" t="s">
        <v>663</v>
      </c>
      <c r="J60" s="82" t="s">
        <v>696</v>
      </c>
      <c r="K60" s="89">
        <v>7860000</v>
      </c>
      <c r="L60" s="87" t="s">
        <v>1151</v>
      </c>
      <c r="M60" s="90">
        <f t="shared" si="1"/>
        <v>1</v>
      </c>
      <c r="N60" s="87" t="s">
        <v>2647</v>
      </c>
      <c r="O60" s="87" t="s">
        <v>1151</v>
      </c>
      <c r="P60" s="122"/>
    </row>
    <row r="61" spans="1:16" s="7" customFormat="1" ht="24.75" customHeight="1" outlineLevel="1" x14ac:dyDescent="0.25">
      <c r="A61" s="60">
        <v>13</v>
      </c>
      <c r="B61" s="86"/>
      <c r="C61" s="87"/>
      <c r="D61" s="82"/>
      <c r="E61" s="82"/>
      <c r="F61" s="82"/>
      <c r="G61" s="117" t="str">
        <f t="shared" si="2"/>
        <v/>
      </c>
      <c r="H61" s="86"/>
      <c r="I61" s="82"/>
      <c r="J61" s="82"/>
      <c r="K61" s="89"/>
      <c r="L61" s="87"/>
      <c r="M61" s="90" t="str">
        <f t="shared" si="1"/>
        <v/>
      </c>
      <c r="N61" s="87"/>
      <c r="O61" s="87"/>
      <c r="P61" s="122"/>
    </row>
    <row r="62" spans="1:16" s="7" customFormat="1" ht="24.75" customHeight="1" outlineLevel="1" x14ac:dyDescent="0.25">
      <c r="A62" s="60">
        <v>14</v>
      </c>
      <c r="B62" s="86"/>
      <c r="C62" s="87"/>
      <c r="D62" s="82"/>
      <c r="E62" s="82"/>
      <c r="F62" s="82"/>
      <c r="G62" s="117" t="str">
        <f t="shared" si="2"/>
        <v/>
      </c>
      <c r="H62" s="86"/>
      <c r="I62" s="82"/>
      <c r="J62" s="82"/>
      <c r="K62" s="89"/>
      <c r="L62" s="87"/>
      <c r="M62" s="90" t="str">
        <f t="shared" si="1"/>
        <v/>
      </c>
      <c r="N62" s="87"/>
      <c r="O62" s="87"/>
      <c r="P62" s="122"/>
    </row>
    <row r="63" spans="1:16" s="7" customFormat="1" ht="24.75" customHeight="1" outlineLevel="1" x14ac:dyDescent="0.25">
      <c r="A63" s="60">
        <v>15</v>
      </c>
      <c r="B63" s="86"/>
      <c r="C63" s="87"/>
      <c r="D63" s="82"/>
      <c r="E63" s="82"/>
      <c r="F63" s="82"/>
      <c r="G63" s="117" t="str">
        <f t="shared" si="2"/>
        <v/>
      </c>
      <c r="H63" s="86"/>
      <c r="I63" s="82"/>
      <c r="J63" s="82"/>
      <c r="K63" s="89"/>
      <c r="L63" s="87"/>
      <c r="M63" s="90" t="str">
        <f t="shared" si="1"/>
        <v/>
      </c>
      <c r="N63" s="87"/>
      <c r="O63" s="87"/>
      <c r="P63" s="122"/>
    </row>
    <row r="64" spans="1:16" s="7" customFormat="1" ht="24.75" customHeight="1" outlineLevel="1" x14ac:dyDescent="0.25">
      <c r="A64" s="60">
        <v>16</v>
      </c>
      <c r="B64" s="86"/>
      <c r="C64" s="87"/>
      <c r="D64" s="82"/>
      <c r="E64" s="82"/>
      <c r="F64" s="82"/>
      <c r="G64" s="117" t="str">
        <f t="shared" si="2"/>
        <v/>
      </c>
      <c r="H64" s="86"/>
      <c r="I64" s="82"/>
      <c r="J64" s="82"/>
      <c r="K64" s="89"/>
      <c r="L64" s="87"/>
      <c r="M64" s="90" t="str">
        <f t="shared" si="1"/>
        <v/>
      </c>
      <c r="N64" s="87"/>
      <c r="O64" s="87"/>
      <c r="P64" s="122"/>
    </row>
    <row r="65" spans="1:16" s="7" customFormat="1" ht="24.75" customHeight="1" outlineLevel="1" x14ac:dyDescent="0.25">
      <c r="A65" s="60">
        <v>17</v>
      </c>
      <c r="B65" s="86"/>
      <c r="C65" s="87"/>
      <c r="D65" s="82"/>
      <c r="E65" s="82"/>
      <c r="F65" s="82"/>
      <c r="G65" s="117" t="str">
        <f t="shared" si="2"/>
        <v/>
      </c>
      <c r="H65" s="86"/>
      <c r="I65" s="82"/>
      <c r="J65" s="82"/>
      <c r="K65" s="89"/>
      <c r="L65" s="87"/>
      <c r="M65" s="90" t="str">
        <f t="shared" si="1"/>
        <v/>
      </c>
      <c r="N65" s="87"/>
      <c r="O65" s="87"/>
      <c r="P65" s="122"/>
    </row>
    <row r="66" spans="1:16" s="7" customFormat="1" ht="24.75" customHeight="1" outlineLevel="1" x14ac:dyDescent="0.25">
      <c r="A66" s="60">
        <v>18</v>
      </c>
      <c r="B66" s="86"/>
      <c r="C66" s="87"/>
      <c r="D66" s="82"/>
      <c r="E66" s="82"/>
      <c r="F66" s="82"/>
      <c r="G66" s="117" t="str">
        <f t="shared" si="2"/>
        <v/>
      </c>
      <c r="H66" s="86"/>
      <c r="I66" s="82"/>
      <c r="J66" s="82"/>
      <c r="K66" s="89"/>
      <c r="L66" s="87"/>
      <c r="M66" s="90" t="str">
        <f t="shared" si="1"/>
        <v/>
      </c>
      <c r="N66" s="87"/>
      <c r="O66" s="87"/>
      <c r="P66" s="122"/>
    </row>
    <row r="67" spans="1:16" s="7" customFormat="1" ht="24.75" customHeight="1" outlineLevel="1" x14ac:dyDescent="0.25">
      <c r="A67" s="60">
        <v>19</v>
      </c>
      <c r="B67" s="86"/>
      <c r="C67" s="87"/>
      <c r="D67" s="82"/>
      <c r="E67" s="82"/>
      <c r="F67" s="82"/>
      <c r="G67" s="117" t="str">
        <f t="shared" si="2"/>
        <v/>
      </c>
      <c r="H67" s="86"/>
      <c r="I67" s="82"/>
      <c r="J67" s="82"/>
      <c r="K67" s="89"/>
      <c r="L67" s="87"/>
      <c r="M67" s="90" t="str">
        <f t="shared" si="1"/>
        <v/>
      </c>
      <c r="N67" s="87"/>
      <c r="O67" s="87"/>
      <c r="P67" s="122"/>
    </row>
    <row r="68" spans="1:16" s="7" customFormat="1" ht="24.75" customHeight="1" outlineLevel="1" x14ac:dyDescent="0.25">
      <c r="A68" s="60">
        <v>20</v>
      </c>
      <c r="B68" s="86"/>
      <c r="C68" s="87"/>
      <c r="D68" s="82"/>
      <c r="E68" s="82"/>
      <c r="F68" s="82"/>
      <c r="G68" s="117" t="str">
        <f t="shared" si="2"/>
        <v/>
      </c>
      <c r="H68" s="86"/>
      <c r="I68" s="82"/>
      <c r="J68" s="82"/>
      <c r="K68" s="89"/>
      <c r="L68" s="87"/>
      <c r="M68" s="90" t="str">
        <f t="shared" si="1"/>
        <v/>
      </c>
      <c r="N68" s="87"/>
      <c r="O68" s="87"/>
      <c r="P68" s="122"/>
    </row>
    <row r="69" spans="1:16" s="7" customFormat="1" ht="24.75" customHeight="1" outlineLevel="1" x14ac:dyDescent="0.25">
      <c r="A69" s="60">
        <v>21</v>
      </c>
      <c r="B69" s="86"/>
      <c r="C69" s="87"/>
      <c r="D69" s="82"/>
      <c r="E69" s="82"/>
      <c r="F69" s="82"/>
      <c r="G69" s="117" t="str">
        <f t="shared" si="2"/>
        <v/>
      </c>
      <c r="H69" s="86"/>
      <c r="I69" s="82"/>
      <c r="J69" s="82"/>
      <c r="K69" s="89"/>
      <c r="L69" s="87"/>
      <c r="M69" s="90" t="str">
        <f t="shared" si="1"/>
        <v/>
      </c>
      <c r="N69" s="87"/>
      <c r="O69" s="87"/>
      <c r="P69" s="122"/>
    </row>
    <row r="70" spans="1:16" s="7" customFormat="1" ht="24.75" customHeight="1" outlineLevel="1" x14ac:dyDescent="0.25">
      <c r="A70" s="60">
        <v>22</v>
      </c>
      <c r="B70" s="86"/>
      <c r="C70" s="87"/>
      <c r="D70" s="82"/>
      <c r="E70" s="82"/>
      <c r="F70" s="82"/>
      <c r="G70" s="117" t="str">
        <f t="shared" si="2"/>
        <v/>
      </c>
      <c r="H70" s="86"/>
      <c r="I70" s="82"/>
      <c r="J70" s="82"/>
      <c r="K70" s="89"/>
      <c r="L70" s="87"/>
      <c r="M70" s="90" t="str">
        <f t="shared" si="1"/>
        <v/>
      </c>
      <c r="N70" s="87"/>
      <c r="O70" s="87"/>
      <c r="P70" s="122"/>
    </row>
    <row r="71" spans="1:16" s="7" customFormat="1" ht="24.75" customHeight="1" outlineLevel="1" x14ac:dyDescent="0.25">
      <c r="A71" s="60">
        <v>23</v>
      </c>
      <c r="B71" s="86"/>
      <c r="C71" s="87"/>
      <c r="D71" s="82"/>
      <c r="E71" s="82"/>
      <c r="F71" s="82"/>
      <c r="G71" s="117" t="str">
        <f t="shared" si="2"/>
        <v/>
      </c>
      <c r="H71" s="86"/>
      <c r="I71" s="82"/>
      <c r="J71" s="82"/>
      <c r="K71" s="89"/>
      <c r="L71" s="87"/>
      <c r="M71" s="90" t="str">
        <f t="shared" si="1"/>
        <v/>
      </c>
      <c r="N71" s="87"/>
      <c r="O71" s="87"/>
      <c r="P71" s="122"/>
    </row>
    <row r="72" spans="1:16" s="7" customFormat="1" ht="24.75" customHeight="1" outlineLevel="1" x14ac:dyDescent="0.25">
      <c r="A72" s="60">
        <v>24</v>
      </c>
      <c r="B72" s="86"/>
      <c r="C72" s="87"/>
      <c r="D72" s="82"/>
      <c r="E72" s="82"/>
      <c r="F72" s="82"/>
      <c r="G72" s="117" t="str">
        <f t="shared" si="2"/>
        <v/>
      </c>
      <c r="H72" s="86"/>
      <c r="I72" s="82"/>
      <c r="J72" s="82"/>
      <c r="K72" s="89"/>
      <c r="L72" s="87"/>
      <c r="M72" s="90" t="str">
        <f t="shared" si="1"/>
        <v/>
      </c>
      <c r="N72" s="87"/>
      <c r="O72" s="87"/>
      <c r="P72" s="122"/>
    </row>
    <row r="73" spans="1:16" s="7" customFormat="1" ht="24.75" customHeight="1" outlineLevel="1" x14ac:dyDescent="0.25">
      <c r="A73" s="60">
        <v>25</v>
      </c>
      <c r="B73" s="86"/>
      <c r="C73" s="87"/>
      <c r="D73" s="82"/>
      <c r="E73" s="82"/>
      <c r="F73" s="82"/>
      <c r="G73" s="117" t="str">
        <f t="shared" si="2"/>
        <v/>
      </c>
      <c r="H73" s="86"/>
      <c r="I73" s="82"/>
      <c r="J73" s="82"/>
      <c r="K73" s="89"/>
      <c r="L73" s="87"/>
      <c r="M73" s="90" t="str">
        <f t="shared" si="1"/>
        <v/>
      </c>
      <c r="N73" s="87"/>
      <c r="O73" s="87"/>
      <c r="P73" s="122"/>
    </row>
    <row r="74" spans="1:16" s="7" customFormat="1" ht="24.75" customHeight="1" outlineLevel="1" x14ac:dyDescent="0.25">
      <c r="A74" s="60">
        <v>26</v>
      </c>
      <c r="B74" s="86"/>
      <c r="C74" s="87"/>
      <c r="D74" s="82"/>
      <c r="E74" s="82"/>
      <c r="F74" s="82"/>
      <c r="G74" s="117" t="str">
        <f t="shared" si="2"/>
        <v/>
      </c>
      <c r="H74" s="86"/>
      <c r="I74" s="82"/>
      <c r="J74" s="82"/>
      <c r="K74" s="89"/>
      <c r="L74" s="87"/>
      <c r="M74" s="90" t="str">
        <f t="shared" si="1"/>
        <v/>
      </c>
      <c r="N74" s="87"/>
      <c r="O74" s="87"/>
      <c r="P74" s="122"/>
    </row>
    <row r="75" spans="1:16" s="7" customFormat="1" ht="24.75" customHeight="1" outlineLevel="1" x14ac:dyDescent="0.25">
      <c r="A75" s="60">
        <v>27</v>
      </c>
      <c r="B75" s="86"/>
      <c r="C75" s="87"/>
      <c r="D75" s="82"/>
      <c r="E75" s="82"/>
      <c r="F75" s="82"/>
      <c r="G75" s="117" t="str">
        <f t="shared" si="2"/>
        <v/>
      </c>
      <c r="H75" s="86"/>
      <c r="I75" s="82"/>
      <c r="J75" s="82"/>
      <c r="K75" s="89"/>
      <c r="L75" s="87"/>
      <c r="M75" s="90" t="str">
        <f t="shared" si="1"/>
        <v/>
      </c>
      <c r="N75" s="87"/>
      <c r="O75" s="87"/>
      <c r="P75" s="122"/>
    </row>
    <row r="76" spans="1:16" s="7" customFormat="1" ht="24.75" customHeight="1" outlineLevel="1" x14ac:dyDescent="0.25">
      <c r="A76" s="60">
        <v>28</v>
      </c>
      <c r="B76" s="86"/>
      <c r="C76" s="87"/>
      <c r="D76" s="82"/>
      <c r="E76" s="82"/>
      <c r="F76" s="82"/>
      <c r="G76" s="117" t="str">
        <f t="shared" si="2"/>
        <v/>
      </c>
      <c r="H76" s="86"/>
      <c r="I76" s="82"/>
      <c r="J76" s="82"/>
      <c r="K76" s="89"/>
      <c r="L76" s="87"/>
      <c r="M76" s="90" t="str">
        <f t="shared" si="1"/>
        <v/>
      </c>
      <c r="N76" s="87"/>
      <c r="O76" s="87"/>
      <c r="P76" s="122"/>
    </row>
    <row r="77" spans="1:16" s="7" customFormat="1" ht="24.75" customHeight="1" outlineLevel="1" x14ac:dyDescent="0.25">
      <c r="A77" s="60">
        <v>29</v>
      </c>
      <c r="B77" s="86"/>
      <c r="C77" s="87"/>
      <c r="D77" s="82"/>
      <c r="E77" s="82"/>
      <c r="F77" s="82"/>
      <c r="G77" s="117" t="str">
        <f t="shared" si="2"/>
        <v/>
      </c>
      <c r="H77" s="86"/>
      <c r="I77" s="82"/>
      <c r="J77" s="82"/>
      <c r="K77" s="89"/>
      <c r="L77" s="87"/>
      <c r="M77" s="90" t="str">
        <f t="shared" si="1"/>
        <v/>
      </c>
      <c r="N77" s="87"/>
      <c r="O77" s="87"/>
      <c r="P77" s="122"/>
    </row>
    <row r="78" spans="1:16" s="7" customFormat="1" ht="24.75" customHeight="1" outlineLevel="1" x14ac:dyDescent="0.25">
      <c r="A78" s="60">
        <v>30</v>
      </c>
      <c r="B78" s="86"/>
      <c r="C78" s="87"/>
      <c r="D78" s="82"/>
      <c r="E78" s="82"/>
      <c r="F78" s="82"/>
      <c r="G78" s="117" t="str">
        <f t="shared" si="2"/>
        <v/>
      </c>
      <c r="H78" s="86"/>
      <c r="I78" s="82"/>
      <c r="J78" s="82"/>
      <c r="K78" s="89"/>
      <c r="L78" s="87"/>
      <c r="M78" s="90" t="str">
        <f t="shared" si="1"/>
        <v/>
      </c>
      <c r="N78" s="87"/>
      <c r="O78" s="87"/>
      <c r="P78" s="122"/>
    </row>
    <row r="79" spans="1:16" s="7" customFormat="1" ht="24.75" customHeight="1" outlineLevel="1" x14ac:dyDescent="0.25">
      <c r="A79" s="60">
        <v>31</v>
      </c>
      <c r="B79" s="86"/>
      <c r="C79" s="87"/>
      <c r="D79" s="82"/>
      <c r="E79" s="82"/>
      <c r="F79" s="82"/>
      <c r="G79" s="117" t="str">
        <f t="shared" si="2"/>
        <v/>
      </c>
      <c r="H79" s="86"/>
      <c r="I79" s="82"/>
      <c r="J79" s="82"/>
      <c r="K79" s="89"/>
      <c r="L79" s="87"/>
      <c r="M79" s="90" t="str">
        <f t="shared" si="1"/>
        <v/>
      </c>
      <c r="N79" s="87"/>
      <c r="O79" s="87"/>
      <c r="P79" s="122"/>
    </row>
    <row r="80" spans="1:16" s="7" customFormat="1" ht="24.75" customHeight="1" outlineLevel="1" x14ac:dyDescent="0.25">
      <c r="A80" s="60">
        <v>32</v>
      </c>
      <c r="B80" s="86"/>
      <c r="C80" s="87"/>
      <c r="D80" s="82"/>
      <c r="E80" s="82"/>
      <c r="F80" s="82"/>
      <c r="G80" s="117" t="str">
        <f t="shared" si="2"/>
        <v/>
      </c>
      <c r="H80" s="86"/>
      <c r="I80" s="82"/>
      <c r="J80" s="82"/>
      <c r="K80" s="89"/>
      <c r="L80" s="87"/>
      <c r="M80" s="90" t="str">
        <f t="shared" si="1"/>
        <v/>
      </c>
      <c r="N80" s="87"/>
      <c r="O80" s="87"/>
      <c r="P80" s="122"/>
    </row>
    <row r="81" spans="1:16" s="7" customFormat="1" ht="24.75" customHeight="1" outlineLevel="1" x14ac:dyDescent="0.25">
      <c r="A81" s="60">
        <v>33</v>
      </c>
      <c r="B81" s="86"/>
      <c r="C81" s="87"/>
      <c r="D81" s="82"/>
      <c r="E81" s="82"/>
      <c r="F81" s="82"/>
      <c r="G81" s="117" t="str">
        <f t="shared" si="2"/>
        <v/>
      </c>
      <c r="H81" s="86"/>
      <c r="I81" s="82"/>
      <c r="J81" s="82"/>
      <c r="K81" s="89"/>
      <c r="L81" s="87"/>
      <c r="M81" s="90" t="str">
        <f t="shared" si="1"/>
        <v/>
      </c>
      <c r="N81" s="87"/>
      <c r="O81" s="87"/>
      <c r="P81" s="122"/>
    </row>
    <row r="82" spans="1:16" s="7" customFormat="1" ht="24.75" customHeight="1" outlineLevel="1" x14ac:dyDescent="0.25">
      <c r="A82" s="60">
        <v>34</v>
      </c>
      <c r="B82" s="86"/>
      <c r="C82" s="87"/>
      <c r="D82" s="82"/>
      <c r="E82" s="82"/>
      <c r="F82" s="82"/>
      <c r="G82" s="117" t="str">
        <f t="shared" si="2"/>
        <v/>
      </c>
      <c r="H82" s="86"/>
      <c r="I82" s="82"/>
      <c r="J82" s="82"/>
      <c r="K82" s="89"/>
      <c r="L82" s="87"/>
      <c r="M82" s="90" t="str">
        <f t="shared" si="1"/>
        <v/>
      </c>
      <c r="N82" s="87"/>
      <c r="O82" s="87"/>
      <c r="P82" s="122"/>
    </row>
    <row r="83" spans="1:16" s="7" customFormat="1" ht="24.75" customHeight="1" outlineLevel="1" x14ac:dyDescent="0.25">
      <c r="A83" s="60">
        <v>35</v>
      </c>
      <c r="B83" s="86"/>
      <c r="C83" s="87"/>
      <c r="D83" s="82"/>
      <c r="E83" s="82"/>
      <c r="F83" s="82"/>
      <c r="G83" s="117" t="str">
        <f t="shared" si="2"/>
        <v/>
      </c>
      <c r="H83" s="86"/>
      <c r="I83" s="82"/>
      <c r="J83" s="82"/>
      <c r="K83" s="89"/>
      <c r="L83" s="87"/>
      <c r="M83" s="90" t="str">
        <f t="shared" si="1"/>
        <v/>
      </c>
      <c r="N83" s="87"/>
      <c r="O83" s="87"/>
      <c r="P83" s="122"/>
    </row>
    <row r="84" spans="1:16" s="7" customFormat="1" ht="24.75" customHeight="1" outlineLevel="1" x14ac:dyDescent="0.25">
      <c r="A84" s="60">
        <v>36</v>
      </c>
      <c r="B84" s="86"/>
      <c r="C84" s="87"/>
      <c r="D84" s="82"/>
      <c r="E84" s="82"/>
      <c r="F84" s="82"/>
      <c r="G84" s="117" t="str">
        <f t="shared" si="2"/>
        <v/>
      </c>
      <c r="H84" s="86"/>
      <c r="I84" s="82"/>
      <c r="J84" s="82"/>
      <c r="K84" s="89"/>
      <c r="L84" s="87"/>
      <c r="M84" s="90" t="str">
        <f t="shared" si="1"/>
        <v/>
      </c>
      <c r="N84" s="87"/>
      <c r="O84" s="87"/>
      <c r="P84" s="122"/>
    </row>
    <row r="85" spans="1:16" s="7" customFormat="1" ht="24.75" customHeight="1" outlineLevel="1" x14ac:dyDescent="0.25">
      <c r="A85" s="60">
        <v>37</v>
      </c>
      <c r="B85" s="86"/>
      <c r="C85" s="87"/>
      <c r="D85" s="82"/>
      <c r="E85" s="82"/>
      <c r="F85" s="82"/>
      <c r="G85" s="117" t="str">
        <f t="shared" si="2"/>
        <v/>
      </c>
      <c r="H85" s="86"/>
      <c r="I85" s="82"/>
      <c r="J85" s="82"/>
      <c r="K85" s="89"/>
      <c r="L85" s="87"/>
      <c r="M85" s="90" t="str">
        <f t="shared" si="1"/>
        <v/>
      </c>
      <c r="N85" s="87"/>
      <c r="O85" s="87"/>
      <c r="P85" s="122"/>
    </row>
    <row r="86" spans="1:16" s="7" customFormat="1" ht="24.75" customHeight="1" outlineLevel="1" x14ac:dyDescent="0.25">
      <c r="A86" s="60">
        <v>38</v>
      </c>
      <c r="B86" s="86"/>
      <c r="C86" s="87"/>
      <c r="D86" s="82"/>
      <c r="E86" s="82"/>
      <c r="F86" s="82"/>
      <c r="G86" s="117" t="str">
        <f t="shared" si="2"/>
        <v/>
      </c>
      <c r="H86" s="86"/>
      <c r="I86" s="82"/>
      <c r="J86" s="82"/>
      <c r="K86" s="89"/>
      <c r="L86" s="87"/>
      <c r="M86" s="90" t="str">
        <f t="shared" si="1"/>
        <v/>
      </c>
      <c r="N86" s="87"/>
      <c r="O86" s="87"/>
      <c r="P86" s="122"/>
    </row>
    <row r="87" spans="1:16" s="7" customFormat="1" ht="24.75" customHeight="1" outlineLevel="1" x14ac:dyDescent="0.25">
      <c r="A87" s="60">
        <v>39</v>
      </c>
      <c r="B87" s="86"/>
      <c r="C87" s="87"/>
      <c r="D87" s="82"/>
      <c r="E87" s="82"/>
      <c r="F87" s="82"/>
      <c r="G87" s="117" t="str">
        <f t="shared" si="2"/>
        <v/>
      </c>
      <c r="H87" s="86"/>
      <c r="I87" s="82"/>
      <c r="J87" s="82"/>
      <c r="K87" s="89"/>
      <c r="L87" s="87"/>
      <c r="M87" s="90" t="str">
        <f t="shared" si="1"/>
        <v/>
      </c>
      <c r="N87" s="87"/>
      <c r="O87" s="87"/>
      <c r="P87" s="122"/>
    </row>
    <row r="88" spans="1:16" s="7" customFormat="1" ht="24.75" customHeight="1" outlineLevel="1" x14ac:dyDescent="0.25">
      <c r="A88" s="60">
        <v>40</v>
      </c>
      <c r="B88" s="86"/>
      <c r="C88" s="87"/>
      <c r="D88" s="82"/>
      <c r="E88" s="82"/>
      <c r="F88" s="82"/>
      <c r="G88" s="117" t="str">
        <f t="shared" si="2"/>
        <v/>
      </c>
      <c r="H88" s="86"/>
      <c r="I88" s="82"/>
      <c r="J88" s="82"/>
      <c r="K88" s="89"/>
      <c r="L88" s="87"/>
      <c r="M88" s="90" t="str">
        <f t="shared" si="1"/>
        <v/>
      </c>
      <c r="N88" s="87"/>
      <c r="O88" s="87"/>
      <c r="P88" s="122"/>
    </row>
    <row r="89" spans="1:16" s="7" customFormat="1" ht="24.75" customHeight="1" outlineLevel="1" x14ac:dyDescent="0.25">
      <c r="A89" s="60">
        <v>41</v>
      </c>
      <c r="B89" s="86"/>
      <c r="C89" s="87"/>
      <c r="D89" s="82"/>
      <c r="E89" s="82"/>
      <c r="F89" s="82"/>
      <c r="G89" s="117" t="str">
        <f t="shared" si="2"/>
        <v/>
      </c>
      <c r="H89" s="86"/>
      <c r="I89" s="82"/>
      <c r="J89" s="82"/>
      <c r="K89" s="89"/>
      <c r="L89" s="87"/>
      <c r="M89" s="90" t="str">
        <f t="shared" si="1"/>
        <v/>
      </c>
      <c r="N89" s="87"/>
      <c r="O89" s="87"/>
      <c r="P89" s="122"/>
    </row>
    <row r="90" spans="1:16" s="7" customFormat="1" ht="24.75" customHeight="1" outlineLevel="1" x14ac:dyDescent="0.25">
      <c r="A90" s="60">
        <v>42</v>
      </c>
      <c r="B90" s="86"/>
      <c r="C90" s="87"/>
      <c r="D90" s="82"/>
      <c r="E90" s="82"/>
      <c r="F90" s="82"/>
      <c r="G90" s="117" t="str">
        <f t="shared" si="2"/>
        <v/>
      </c>
      <c r="H90" s="86"/>
      <c r="I90" s="82"/>
      <c r="J90" s="82"/>
      <c r="K90" s="89"/>
      <c r="L90" s="87"/>
      <c r="M90" s="90" t="str">
        <f t="shared" si="1"/>
        <v/>
      </c>
      <c r="N90" s="87"/>
      <c r="O90" s="87"/>
      <c r="P90" s="122"/>
    </row>
    <row r="91" spans="1:16" s="7" customFormat="1" ht="24.75" customHeight="1" outlineLevel="1" x14ac:dyDescent="0.25">
      <c r="A91" s="60">
        <v>43</v>
      </c>
      <c r="B91" s="86"/>
      <c r="C91" s="87"/>
      <c r="D91" s="82"/>
      <c r="E91" s="82"/>
      <c r="F91" s="82"/>
      <c r="G91" s="117" t="str">
        <f t="shared" si="2"/>
        <v/>
      </c>
      <c r="H91" s="86"/>
      <c r="I91" s="82"/>
      <c r="J91" s="82"/>
      <c r="K91" s="89"/>
      <c r="L91" s="87"/>
      <c r="M91" s="90" t="str">
        <f t="shared" si="1"/>
        <v/>
      </c>
      <c r="N91" s="87"/>
      <c r="O91" s="87"/>
      <c r="P91" s="122"/>
    </row>
    <row r="92" spans="1:16" s="7" customFormat="1" ht="24.75" customHeight="1" outlineLevel="1" x14ac:dyDescent="0.25">
      <c r="A92" s="60">
        <v>44</v>
      </c>
      <c r="B92" s="86"/>
      <c r="C92" s="87"/>
      <c r="D92" s="82"/>
      <c r="E92" s="82"/>
      <c r="F92" s="82"/>
      <c r="G92" s="117" t="str">
        <f t="shared" si="2"/>
        <v/>
      </c>
      <c r="H92" s="86"/>
      <c r="I92" s="82"/>
      <c r="J92" s="82"/>
      <c r="K92" s="89"/>
      <c r="L92" s="87"/>
      <c r="M92" s="90" t="str">
        <f t="shared" si="1"/>
        <v/>
      </c>
      <c r="N92" s="87"/>
      <c r="O92" s="87"/>
      <c r="P92" s="122"/>
    </row>
    <row r="93" spans="1:16" s="7" customFormat="1" ht="24.75" customHeight="1" outlineLevel="1" x14ac:dyDescent="0.25">
      <c r="A93" s="60">
        <v>45</v>
      </c>
      <c r="B93" s="86"/>
      <c r="C93" s="87"/>
      <c r="D93" s="82"/>
      <c r="E93" s="82"/>
      <c r="F93" s="82"/>
      <c r="G93" s="117" t="str">
        <f t="shared" si="2"/>
        <v/>
      </c>
      <c r="H93" s="86"/>
      <c r="I93" s="82"/>
      <c r="J93" s="82"/>
      <c r="K93" s="89"/>
      <c r="L93" s="87"/>
      <c r="M93" s="90" t="str">
        <f t="shared" si="1"/>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IF(AND(E102&lt;&gt;"",F102&lt;&gt;""),((F102-E102)/30),"")</f>
        <v/>
      </c>
      <c r="H102" s="86"/>
      <c r="I102" s="82"/>
      <c r="J102" s="82"/>
      <c r="K102" s="91"/>
      <c r="L102" s="192" t="str">
        <f>+IF(AND(K102&gt;0,O102="Ejecución"),(K102/877802)*Tabla28[[#This Row],[% participación]],IF(AND(K102&gt;0,O102&lt;&gt;"Ejecución"),"-",""))</f>
        <v/>
      </c>
      <c r="M102" s="87"/>
      <c r="N102" s="90" t="str">
        <f t="shared" ref="N102:N147" si="3">+IF(M102="No",1,IF(M102="Si","Ingrese %",""))</f>
        <v/>
      </c>
      <c r="O102" s="92"/>
      <c r="P102" s="121"/>
    </row>
    <row r="103" spans="1:16" s="6" customFormat="1" ht="24.75" customHeight="1" x14ac:dyDescent="0.25">
      <c r="A103" s="59">
        <v>3</v>
      </c>
      <c r="B103" s="86"/>
      <c r="C103" s="87"/>
      <c r="D103" s="82"/>
      <c r="E103" s="88"/>
      <c r="F103" s="88"/>
      <c r="G103" s="117" t="str">
        <f>IF(AND(E103&lt;&gt;"",F103&lt;&gt;""),((F103-E103)/30),"")</f>
        <v/>
      </c>
      <c r="H103" s="86"/>
      <c r="I103" s="82"/>
      <c r="J103" s="82"/>
      <c r="K103" s="91"/>
      <c r="L103" s="192" t="str">
        <f>+IF(AND(K103&gt;0,O103="Ejecución"),(K103/877802)*Tabla28[[#This Row],[% participación]],IF(AND(K103&gt;0,O103&lt;&gt;"Ejecución"),"-",""))</f>
        <v/>
      </c>
      <c r="M103" s="87"/>
      <c r="N103" s="90" t="str">
        <f t="shared" si="3"/>
        <v/>
      </c>
      <c r="O103" s="92"/>
      <c r="P103" s="121"/>
    </row>
    <row r="104" spans="1:16" s="6" customFormat="1" ht="24.75" customHeight="1" outlineLevel="1" x14ac:dyDescent="0.25">
      <c r="A104" s="59">
        <v>4</v>
      </c>
      <c r="B104" s="86"/>
      <c r="C104" s="87"/>
      <c r="D104" s="82"/>
      <c r="E104" s="88"/>
      <c r="F104" s="88"/>
      <c r="G104" s="117" t="str">
        <f t="shared" ref="G104:G146" si="4">IF(AND(E104&lt;&gt;"",F104&lt;&gt;""),((F104-E104)/30),"")</f>
        <v/>
      </c>
      <c r="H104" s="86"/>
      <c r="I104" s="82"/>
      <c r="J104" s="82"/>
      <c r="K104" s="91"/>
      <c r="L104" s="192" t="str">
        <f>+IF(AND(K104&gt;0,O104="Ejecución"),(K104/877802)*Tabla28[[#This Row],[% participación]],IF(AND(K104&gt;0,O104&lt;&gt;"Ejecución"),"-",""))</f>
        <v/>
      </c>
      <c r="M104" s="87"/>
      <c r="N104" s="90" t="str">
        <f t="shared" si="3"/>
        <v/>
      </c>
      <c r="O104" s="92"/>
      <c r="P104" s="121"/>
    </row>
    <row r="105" spans="1:16" s="7" customFormat="1" ht="24.75" customHeight="1" outlineLevel="1" x14ac:dyDescent="0.25">
      <c r="A105" s="60">
        <v>5</v>
      </c>
      <c r="B105" s="86"/>
      <c r="C105" s="87"/>
      <c r="D105" s="82"/>
      <c r="E105" s="82"/>
      <c r="F105" s="82"/>
      <c r="G105" s="117" t="str">
        <f t="shared" si="4"/>
        <v/>
      </c>
      <c r="H105" s="86"/>
      <c r="I105" s="82"/>
      <c r="J105" s="82"/>
      <c r="K105" s="91"/>
      <c r="L105" s="192" t="str">
        <f>+IF(AND(K105&gt;0,O105="Ejecución"),(K105/877802)*Tabla28[[#This Row],[% participación]],IF(AND(K105&gt;0,O105&lt;&gt;"Ejecución"),"-",""))</f>
        <v/>
      </c>
      <c r="M105" s="87"/>
      <c r="N105" s="90" t="str">
        <f t="shared" si="3"/>
        <v/>
      </c>
      <c r="O105" s="92"/>
      <c r="P105" s="122"/>
    </row>
    <row r="106" spans="1:16" s="7" customFormat="1" ht="24.75" customHeight="1" outlineLevel="1" x14ac:dyDescent="0.25">
      <c r="A106" s="60">
        <v>6</v>
      </c>
      <c r="B106" s="86"/>
      <c r="C106" s="87"/>
      <c r="D106" s="82"/>
      <c r="E106" s="82"/>
      <c r="F106" s="82"/>
      <c r="G106" s="117" t="str">
        <f t="shared" si="4"/>
        <v/>
      </c>
      <c r="H106" s="86"/>
      <c r="I106" s="82"/>
      <c r="J106" s="82"/>
      <c r="K106" s="91"/>
      <c r="L106" s="192" t="str">
        <f>+IF(AND(K106&gt;0,O106="Ejecución"),(K106/877802)*Tabla28[[#This Row],[% participación]],IF(AND(K106&gt;0,O106&lt;&gt;"Ejecución"),"-",""))</f>
        <v/>
      </c>
      <c r="M106" s="87"/>
      <c r="N106" s="90" t="str">
        <f t="shared" si="3"/>
        <v/>
      </c>
      <c r="O106" s="92"/>
      <c r="P106" s="122"/>
    </row>
    <row r="107" spans="1:16" s="7" customFormat="1" ht="24.75" customHeight="1" outlineLevel="1" x14ac:dyDescent="0.25">
      <c r="A107" s="60">
        <v>7</v>
      </c>
      <c r="B107" s="86"/>
      <c r="C107" s="87"/>
      <c r="D107" s="82"/>
      <c r="E107" s="82"/>
      <c r="F107" s="82"/>
      <c r="G107" s="117" t="str">
        <f t="shared" si="4"/>
        <v/>
      </c>
      <c r="H107" s="86"/>
      <c r="I107" s="82"/>
      <c r="J107" s="82"/>
      <c r="K107" s="91"/>
      <c r="L107" s="192" t="str">
        <f>+IF(AND(K107&gt;0,O107="Ejecución"),(K107/877802)*Tabla28[[#This Row],[% participación]],IF(AND(K107&gt;0,O107&lt;&gt;"Ejecución"),"-",""))</f>
        <v/>
      </c>
      <c r="M107" s="87"/>
      <c r="N107" s="90" t="str">
        <f t="shared" si="3"/>
        <v/>
      </c>
      <c r="O107" s="92"/>
      <c r="P107" s="122"/>
    </row>
    <row r="108" spans="1:16" s="7" customFormat="1" ht="24.75" customHeight="1" outlineLevel="1" x14ac:dyDescent="0.25">
      <c r="A108" s="60">
        <v>8</v>
      </c>
      <c r="B108" s="86"/>
      <c r="C108" s="87"/>
      <c r="D108" s="82"/>
      <c r="E108" s="82"/>
      <c r="F108" s="82"/>
      <c r="G108" s="117" t="str">
        <f t="shared" si="4"/>
        <v/>
      </c>
      <c r="H108" s="86"/>
      <c r="I108" s="82"/>
      <c r="J108" s="82"/>
      <c r="K108" s="91"/>
      <c r="L108" s="192" t="str">
        <f>+IF(AND(K108&gt;0,O108="Ejecución"),(K108/877802)*Tabla28[[#This Row],[% participación]],IF(AND(K108&gt;0,O108&lt;&gt;"Ejecución"),"-",""))</f>
        <v/>
      </c>
      <c r="M108" s="87"/>
      <c r="N108" s="90" t="str">
        <f t="shared" si="3"/>
        <v/>
      </c>
      <c r="O108" s="92"/>
      <c r="P108" s="122"/>
    </row>
    <row r="109" spans="1:16" s="7" customFormat="1" ht="24.75" customHeight="1" outlineLevel="1" x14ac:dyDescent="0.25">
      <c r="A109" s="60">
        <v>9</v>
      </c>
      <c r="B109" s="86"/>
      <c r="C109" s="87"/>
      <c r="D109" s="82"/>
      <c r="E109" s="82"/>
      <c r="F109" s="82"/>
      <c r="G109" s="117" t="str">
        <f t="shared" si="4"/>
        <v/>
      </c>
      <c r="H109" s="86"/>
      <c r="I109" s="82"/>
      <c r="J109" s="82"/>
      <c r="K109" s="91"/>
      <c r="L109" s="192" t="str">
        <f>+IF(AND(K109&gt;0,O109="Ejecución"),(K109/877802)*Tabla28[[#This Row],[% participación]],IF(AND(K109&gt;0,O109&lt;&gt;"Ejecución"),"-",""))</f>
        <v/>
      </c>
      <c r="M109" s="87"/>
      <c r="N109" s="90" t="str">
        <f t="shared" si="3"/>
        <v/>
      </c>
      <c r="O109" s="92"/>
      <c r="P109" s="122"/>
    </row>
    <row r="110" spans="1:16" s="7" customFormat="1" ht="24.75" customHeight="1" outlineLevel="1" x14ac:dyDescent="0.25">
      <c r="A110" s="60">
        <v>10</v>
      </c>
      <c r="B110" s="86"/>
      <c r="C110" s="87"/>
      <c r="D110" s="82"/>
      <c r="E110" s="82"/>
      <c r="F110" s="82"/>
      <c r="G110" s="117" t="str">
        <f t="shared" si="4"/>
        <v/>
      </c>
      <c r="H110" s="86"/>
      <c r="I110" s="82"/>
      <c r="J110" s="82"/>
      <c r="K110" s="91"/>
      <c r="L110" s="192" t="str">
        <f>+IF(AND(K110&gt;0,O110="Ejecución"),(K110/877802)*Tabla28[[#This Row],[% participación]],IF(AND(K110&gt;0,O110&lt;&gt;"Ejecución"),"-",""))</f>
        <v/>
      </c>
      <c r="M110" s="87"/>
      <c r="N110" s="90" t="str">
        <f t="shared" si="3"/>
        <v/>
      </c>
      <c r="O110" s="92"/>
      <c r="P110" s="122"/>
    </row>
    <row r="111" spans="1:16" s="7" customFormat="1" ht="24.75" customHeight="1" outlineLevel="1" x14ac:dyDescent="0.25">
      <c r="A111" s="60">
        <v>11</v>
      </c>
      <c r="B111" s="86"/>
      <c r="C111" s="87"/>
      <c r="D111" s="82"/>
      <c r="E111" s="82"/>
      <c r="F111" s="82"/>
      <c r="G111" s="117" t="str">
        <f t="shared" si="4"/>
        <v/>
      </c>
      <c r="H111" s="86"/>
      <c r="I111" s="82"/>
      <c r="J111" s="82"/>
      <c r="K111" s="91"/>
      <c r="L111" s="192" t="str">
        <f>+IF(AND(K111&gt;0,O111="Ejecución"),(K111/877802)*Tabla28[[#This Row],[% participación]],IF(AND(K111&gt;0,O111&lt;&gt;"Ejecución"),"-",""))</f>
        <v/>
      </c>
      <c r="M111" s="87"/>
      <c r="N111" s="90" t="str">
        <f t="shared" si="3"/>
        <v/>
      </c>
      <c r="O111" s="92"/>
      <c r="P111" s="122"/>
    </row>
    <row r="112" spans="1:16" s="7" customFormat="1" ht="24.75" customHeight="1" outlineLevel="1" x14ac:dyDescent="0.25">
      <c r="A112" s="60">
        <v>12</v>
      </c>
      <c r="B112" s="86"/>
      <c r="C112" s="87"/>
      <c r="D112" s="82"/>
      <c r="E112" s="82"/>
      <c r="F112" s="82"/>
      <c r="G112" s="117" t="str">
        <f t="shared" si="4"/>
        <v/>
      </c>
      <c r="H112" s="86"/>
      <c r="I112" s="82"/>
      <c r="J112" s="82"/>
      <c r="K112" s="91"/>
      <c r="L112" s="192" t="str">
        <f>+IF(AND(K112&gt;0,O112="Ejecución"),(K112/877802)*Tabla28[[#This Row],[% participación]],IF(AND(K112&gt;0,O112&lt;&gt;"Ejecución"),"-",""))</f>
        <v/>
      </c>
      <c r="M112" s="87"/>
      <c r="N112" s="90" t="str">
        <f t="shared" si="3"/>
        <v/>
      </c>
      <c r="O112" s="92"/>
      <c r="P112" s="122"/>
    </row>
    <row r="113" spans="1:16" s="7" customFormat="1" ht="24.75" customHeight="1" outlineLevel="1" x14ac:dyDescent="0.25">
      <c r="A113" s="60">
        <v>13</v>
      </c>
      <c r="B113" s="86"/>
      <c r="C113" s="87"/>
      <c r="D113" s="82"/>
      <c r="E113" s="82"/>
      <c r="F113" s="82"/>
      <c r="G113" s="117" t="str">
        <f t="shared" si="4"/>
        <v/>
      </c>
      <c r="H113" s="86"/>
      <c r="I113" s="82"/>
      <c r="J113" s="82"/>
      <c r="K113" s="91"/>
      <c r="L113" s="192" t="str">
        <f>+IF(AND(K113&gt;0,O113="Ejecución"),(K113/877802)*Tabla28[[#This Row],[% participación]],IF(AND(K113&gt;0,O113&lt;&gt;"Ejecución"),"-",""))</f>
        <v/>
      </c>
      <c r="M113" s="87"/>
      <c r="N113" s="90" t="str">
        <f t="shared" si="3"/>
        <v/>
      </c>
      <c r="O113" s="92"/>
      <c r="P113" s="122"/>
    </row>
    <row r="114" spans="1:16" s="7" customFormat="1" ht="24.75" customHeight="1" outlineLevel="1" x14ac:dyDescent="0.25">
      <c r="A114" s="60">
        <v>14</v>
      </c>
      <c r="B114" s="86"/>
      <c r="C114" s="87"/>
      <c r="D114" s="82"/>
      <c r="E114" s="82"/>
      <c r="F114" s="82"/>
      <c r="G114" s="117" t="str">
        <f t="shared" si="4"/>
        <v/>
      </c>
      <c r="H114" s="86"/>
      <c r="I114" s="82"/>
      <c r="J114" s="82"/>
      <c r="K114" s="91"/>
      <c r="L114" s="192" t="str">
        <f>+IF(AND(K114&gt;0,O114="Ejecución"),(K114/877802)*Tabla28[[#This Row],[% participación]],IF(AND(K114&gt;0,O114&lt;&gt;"Ejecución"),"-",""))</f>
        <v/>
      </c>
      <c r="M114" s="87"/>
      <c r="N114" s="90" t="str">
        <f t="shared" si="3"/>
        <v/>
      </c>
      <c r="O114" s="92"/>
      <c r="P114" s="122"/>
    </row>
    <row r="115" spans="1:16" s="7" customFormat="1" ht="24.75" customHeight="1" outlineLevel="1" x14ac:dyDescent="0.25">
      <c r="A115" s="60">
        <v>15</v>
      </c>
      <c r="B115" s="86"/>
      <c r="C115" s="87"/>
      <c r="D115" s="82"/>
      <c r="E115" s="82"/>
      <c r="F115" s="82"/>
      <c r="G115" s="117" t="str">
        <f t="shared" si="4"/>
        <v/>
      </c>
      <c r="H115" s="86"/>
      <c r="I115" s="82"/>
      <c r="J115" s="82"/>
      <c r="K115" s="91"/>
      <c r="L115" s="192" t="str">
        <f>+IF(AND(K115&gt;0,O115="Ejecución"),(K115/877802)*Tabla28[[#This Row],[% participación]],IF(AND(K115&gt;0,O115&lt;&gt;"Ejecución"),"-",""))</f>
        <v/>
      </c>
      <c r="M115" s="87"/>
      <c r="N115" s="90" t="str">
        <f t="shared" si="3"/>
        <v/>
      </c>
      <c r="O115" s="92"/>
      <c r="P115" s="122"/>
    </row>
    <row r="116" spans="1:16" s="7" customFormat="1" ht="24.75" customHeight="1" outlineLevel="1" x14ac:dyDescent="0.25">
      <c r="A116" s="60">
        <v>16</v>
      </c>
      <c r="B116" s="86"/>
      <c r="C116" s="87"/>
      <c r="D116" s="82"/>
      <c r="E116" s="82"/>
      <c r="F116" s="82"/>
      <c r="G116" s="117" t="str">
        <f t="shared" si="4"/>
        <v/>
      </c>
      <c r="H116" s="86"/>
      <c r="I116" s="82"/>
      <c r="J116" s="82"/>
      <c r="K116" s="91"/>
      <c r="L116" s="192" t="str">
        <f>+IF(AND(K116&gt;0,O116="Ejecución"),(K116/877802)*Tabla28[[#This Row],[% participación]],IF(AND(K116&gt;0,O116&lt;&gt;"Ejecución"),"-",""))</f>
        <v/>
      </c>
      <c r="M116" s="87"/>
      <c r="N116" s="90" t="str">
        <f t="shared" si="3"/>
        <v/>
      </c>
      <c r="O116" s="92"/>
      <c r="P116" s="122"/>
    </row>
    <row r="117" spans="1:16" s="7" customFormat="1" ht="24.75" customHeight="1" outlineLevel="1" x14ac:dyDescent="0.25">
      <c r="A117" s="60">
        <v>17</v>
      </c>
      <c r="B117" s="86"/>
      <c r="C117" s="87"/>
      <c r="D117" s="82"/>
      <c r="E117" s="82"/>
      <c r="F117" s="82"/>
      <c r="G117" s="117" t="str">
        <f t="shared" si="4"/>
        <v/>
      </c>
      <c r="H117" s="86"/>
      <c r="I117" s="82"/>
      <c r="J117" s="82"/>
      <c r="K117" s="91"/>
      <c r="L117" s="192" t="str">
        <f>+IF(AND(K117&gt;0,O117="Ejecución"),(K117/877802)*Tabla28[[#This Row],[% participación]],IF(AND(K117&gt;0,O117&lt;&gt;"Ejecución"),"-",""))</f>
        <v/>
      </c>
      <c r="M117" s="87"/>
      <c r="N117" s="90" t="str">
        <f t="shared" si="3"/>
        <v/>
      </c>
      <c r="O117" s="92"/>
      <c r="P117" s="122"/>
    </row>
    <row r="118" spans="1:16" s="7" customFormat="1" ht="24.75" customHeight="1" outlineLevel="1" x14ac:dyDescent="0.25">
      <c r="A118" s="60">
        <v>18</v>
      </c>
      <c r="B118" s="86"/>
      <c r="C118" s="87"/>
      <c r="D118" s="82"/>
      <c r="E118" s="82"/>
      <c r="F118" s="82"/>
      <c r="G118" s="117" t="str">
        <f t="shared" si="4"/>
        <v/>
      </c>
      <c r="H118" s="86"/>
      <c r="I118" s="82"/>
      <c r="J118" s="82"/>
      <c r="K118" s="91"/>
      <c r="L118" s="192" t="str">
        <f>+IF(AND(K118&gt;0,O118="Ejecución"),(K118/877802)*Tabla28[[#This Row],[% participación]],IF(AND(K118&gt;0,O118&lt;&gt;"Ejecución"),"-",""))</f>
        <v/>
      </c>
      <c r="M118" s="87"/>
      <c r="N118" s="90" t="str">
        <f t="shared" si="3"/>
        <v/>
      </c>
      <c r="O118" s="92"/>
      <c r="P118" s="122"/>
    </row>
    <row r="119" spans="1:16" s="7" customFormat="1" ht="24.75" customHeight="1" outlineLevel="1" x14ac:dyDescent="0.25">
      <c r="A119" s="60">
        <v>19</v>
      </c>
      <c r="B119" s="86"/>
      <c r="C119" s="87"/>
      <c r="D119" s="82"/>
      <c r="E119" s="82"/>
      <c r="F119" s="82"/>
      <c r="G119" s="117" t="str">
        <f t="shared" si="4"/>
        <v/>
      </c>
      <c r="H119" s="86"/>
      <c r="I119" s="82"/>
      <c r="J119" s="82"/>
      <c r="K119" s="91"/>
      <c r="L119" s="192" t="str">
        <f>+IF(AND(K119&gt;0,O119="Ejecución"),(K119/877802)*Tabla28[[#This Row],[% participación]],IF(AND(K119&gt;0,O119&lt;&gt;"Ejecución"),"-",""))</f>
        <v/>
      </c>
      <c r="M119" s="87"/>
      <c r="N119" s="90" t="str">
        <f t="shared" si="3"/>
        <v/>
      </c>
      <c r="O119" s="92"/>
      <c r="P119" s="122"/>
    </row>
    <row r="120" spans="1:16" s="7" customFormat="1" ht="24.75" customHeight="1" outlineLevel="1" x14ac:dyDescent="0.25">
      <c r="A120" s="60">
        <v>20</v>
      </c>
      <c r="B120" s="86"/>
      <c r="C120" s="87"/>
      <c r="D120" s="82"/>
      <c r="E120" s="82"/>
      <c r="F120" s="82"/>
      <c r="G120" s="117" t="str">
        <f t="shared" si="4"/>
        <v/>
      </c>
      <c r="H120" s="86"/>
      <c r="I120" s="82"/>
      <c r="J120" s="82"/>
      <c r="K120" s="91"/>
      <c r="L120" s="192" t="str">
        <f>+IF(AND(K120&gt;0,O120="Ejecución"),(K120/877802)*Tabla28[[#This Row],[% participación]],IF(AND(K120&gt;0,O120&lt;&gt;"Ejecución"),"-",""))</f>
        <v/>
      </c>
      <c r="M120" s="87"/>
      <c r="N120" s="90" t="str">
        <f t="shared" si="3"/>
        <v/>
      </c>
      <c r="O120" s="92"/>
      <c r="P120" s="122"/>
    </row>
    <row r="121" spans="1:16" s="7" customFormat="1" ht="24.75" customHeight="1" outlineLevel="1" x14ac:dyDescent="0.25">
      <c r="A121" s="60">
        <v>21</v>
      </c>
      <c r="B121" s="86"/>
      <c r="C121" s="87"/>
      <c r="D121" s="82"/>
      <c r="E121" s="82"/>
      <c r="F121" s="82"/>
      <c r="G121" s="117" t="str">
        <f t="shared" si="4"/>
        <v/>
      </c>
      <c r="H121" s="86"/>
      <c r="I121" s="82"/>
      <c r="J121" s="82"/>
      <c r="K121" s="91"/>
      <c r="L121" s="192" t="str">
        <f>+IF(AND(K121&gt;0,O121="Ejecución"),(K121/877802)*Tabla28[[#This Row],[% participación]],IF(AND(K121&gt;0,O121&lt;&gt;"Ejecución"),"-",""))</f>
        <v/>
      </c>
      <c r="M121" s="87"/>
      <c r="N121" s="90" t="str">
        <f t="shared" si="3"/>
        <v/>
      </c>
      <c r="O121" s="92"/>
      <c r="P121" s="122"/>
    </row>
    <row r="122" spans="1:16" s="7" customFormat="1" ht="24.75" customHeight="1" outlineLevel="1" x14ac:dyDescent="0.25">
      <c r="A122" s="60">
        <v>22</v>
      </c>
      <c r="B122" s="86"/>
      <c r="C122" s="87"/>
      <c r="D122" s="82"/>
      <c r="E122" s="82"/>
      <c r="F122" s="82"/>
      <c r="G122" s="117" t="str">
        <f t="shared" si="4"/>
        <v/>
      </c>
      <c r="H122" s="86"/>
      <c r="I122" s="82"/>
      <c r="J122" s="82"/>
      <c r="K122" s="91"/>
      <c r="L122" s="192" t="str">
        <f>+IF(AND(K122&gt;0,O122="Ejecución"),(K122/877802)*Tabla28[[#This Row],[% participación]],IF(AND(K122&gt;0,O122&lt;&gt;"Ejecución"),"-",""))</f>
        <v/>
      </c>
      <c r="M122" s="87"/>
      <c r="N122" s="90" t="str">
        <f t="shared" si="3"/>
        <v/>
      </c>
      <c r="O122" s="92"/>
      <c r="P122" s="122"/>
    </row>
    <row r="123" spans="1:16" s="7" customFormat="1" ht="24.75" customHeight="1" outlineLevel="1" x14ac:dyDescent="0.25">
      <c r="A123" s="60">
        <v>23</v>
      </c>
      <c r="B123" s="86"/>
      <c r="C123" s="87"/>
      <c r="D123" s="82"/>
      <c r="E123" s="82"/>
      <c r="F123" s="82"/>
      <c r="G123" s="117" t="str">
        <f t="shared" si="4"/>
        <v/>
      </c>
      <c r="H123" s="86"/>
      <c r="I123" s="82"/>
      <c r="J123" s="82"/>
      <c r="K123" s="91"/>
      <c r="L123" s="192" t="str">
        <f>+IF(AND(K123&gt;0,O123="Ejecución"),(K123/877802)*Tabla28[[#This Row],[% participación]],IF(AND(K123&gt;0,O123&lt;&gt;"Ejecución"),"-",""))</f>
        <v/>
      </c>
      <c r="M123" s="87"/>
      <c r="N123" s="90" t="str">
        <f t="shared" si="3"/>
        <v/>
      </c>
      <c r="O123" s="92"/>
      <c r="P123" s="122"/>
    </row>
    <row r="124" spans="1:16" s="7" customFormat="1" ht="24.75" customHeight="1" outlineLevel="1" x14ac:dyDescent="0.25">
      <c r="A124" s="60">
        <v>24</v>
      </c>
      <c r="B124" s="86"/>
      <c r="C124" s="87"/>
      <c r="D124" s="82"/>
      <c r="E124" s="82"/>
      <c r="F124" s="82"/>
      <c r="G124" s="117" t="str">
        <f t="shared" si="4"/>
        <v/>
      </c>
      <c r="H124" s="86"/>
      <c r="I124" s="82"/>
      <c r="J124" s="82"/>
      <c r="K124" s="91"/>
      <c r="L124" s="192" t="str">
        <f>+IF(AND(K124&gt;0,O124="Ejecución"),(K124/877802)*Tabla28[[#This Row],[% participación]],IF(AND(K124&gt;0,O124&lt;&gt;"Ejecución"),"-",""))</f>
        <v/>
      </c>
      <c r="M124" s="87"/>
      <c r="N124" s="90" t="str">
        <f t="shared" si="3"/>
        <v/>
      </c>
      <c r="O124" s="92"/>
      <c r="P124" s="122"/>
    </row>
    <row r="125" spans="1:16" s="7" customFormat="1" ht="24.75" customHeight="1" outlineLevel="1" x14ac:dyDescent="0.25">
      <c r="A125" s="60">
        <v>25</v>
      </c>
      <c r="B125" s="86"/>
      <c r="C125" s="87"/>
      <c r="D125" s="82"/>
      <c r="E125" s="82"/>
      <c r="F125" s="82"/>
      <c r="G125" s="117" t="str">
        <f t="shared" si="4"/>
        <v/>
      </c>
      <c r="H125" s="86"/>
      <c r="I125" s="82"/>
      <c r="J125" s="82"/>
      <c r="K125" s="91"/>
      <c r="L125" s="192" t="str">
        <f>+IF(AND(K125&gt;0,O125="Ejecución"),(K125/877802)*Tabla28[[#This Row],[% participación]],IF(AND(K125&gt;0,O125&lt;&gt;"Ejecución"),"-",""))</f>
        <v/>
      </c>
      <c r="M125" s="87"/>
      <c r="N125" s="90" t="str">
        <f t="shared" si="3"/>
        <v/>
      </c>
      <c r="O125" s="92"/>
      <c r="P125" s="122"/>
    </row>
    <row r="126" spans="1:16" s="7" customFormat="1" ht="24.75" customHeight="1" outlineLevel="1" x14ac:dyDescent="0.25">
      <c r="A126" s="60">
        <v>26</v>
      </c>
      <c r="B126" s="86"/>
      <c r="C126" s="87"/>
      <c r="D126" s="82"/>
      <c r="E126" s="82"/>
      <c r="F126" s="82"/>
      <c r="G126" s="117" t="str">
        <f t="shared" si="4"/>
        <v/>
      </c>
      <c r="H126" s="86"/>
      <c r="I126" s="82"/>
      <c r="J126" s="82"/>
      <c r="K126" s="91"/>
      <c r="L126" s="192" t="str">
        <f>+IF(AND(K126&gt;0,O126="Ejecución"),(K126/877802)*Tabla28[[#This Row],[% participación]],IF(AND(K126&gt;0,O126&lt;&gt;"Ejecución"),"-",""))</f>
        <v/>
      </c>
      <c r="M126" s="87"/>
      <c r="N126" s="90" t="str">
        <f t="shared" si="3"/>
        <v/>
      </c>
      <c r="O126" s="92"/>
      <c r="P126" s="122"/>
    </row>
    <row r="127" spans="1:16" s="7" customFormat="1" ht="24.75" customHeight="1" outlineLevel="1" x14ac:dyDescent="0.25">
      <c r="A127" s="60">
        <v>27</v>
      </c>
      <c r="B127" s="86"/>
      <c r="C127" s="87"/>
      <c r="D127" s="82"/>
      <c r="E127" s="82"/>
      <c r="F127" s="82"/>
      <c r="G127" s="117" t="str">
        <f t="shared" si="4"/>
        <v/>
      </c>
      <c r="H127" s="86"/>
      <c r="I127" s="82"/>
      <c r="J127" s="82"/>
      <c r="K127" s="91"/>
      <c r="L127" s="192" t="str">
        <f>+IF(AND(K127&gt;0,O127="Ejecución"),(K127/877802)*Tabla28[[#This Row],[% participación]],IF(AND(K127&gt;0,O127&lt;&gt;"Ejecución"),"-",""))</f>
        <v/>
      </c>
      <c r="M127" s="87"/>
      <c r="N127" s="90" t="str">
        <f t="shared" si="3"/>
        <v/>
      </c>
      <c r="O127" s="92"/>
      <c r="P127" s="122"/>
    </row>
    <row r="128" spans="1:16" s="7" customFormat="1" ht="24.75" customHeight="1" outlineLevel="1" x14ac:dyDescent="0.25">
      <c r="A128" s="60">
        <v>28</v>
      </c>
      <c r="B128" s="86"/>
      <c r="C128" s="87"/>
      <c r="D128" s="82"/>
      <c r="E128" s="82"/>
      <c r="F128" s="82"/>
      <c r="G128" s="117" t="str">
        <f t="shared" si="4"/>
        <v/>
      </c>
      <c r="H128" s="86"/>
      <c r="I128" s="82"/>
      <c r="J128" s="82"/>
      <c r="K128" s="91"/>
      <c r="L128" s="192" t="str">
        <f>+IF(AND(K128&gt;0,O128="Ejecución"),(K128/877802)*Tabla28[[#This Row],[% participación]],IF(AND(K128&gt;0,O128&lt;&gt;"Ejecución"),"-",""))</f>
        <v/>
      </c>
      <c r="M128" s="87"/>
      <c r="N128" s="90" t="str">
        <f t="shared" si="3"/>
        <v/>
      </c>
      <c r="O128" s="92"/>
      <c r="P128" s="122"/>
    </row>
    <row r="129" spans="1:16" s="7" customFormat="1" ht="24.75" customHeight="1" outlineLevel="1" x14ac:dyDescent="0.25">
      <c r="A129" s="60">
        <v>29</v>
      </c>
      <c r="B129" s="86"/>
      <c r="C129" s="87"/>
      <c r="D129" s="82"/>
      <c r="E129" s="82"/>
      <c r="F129" s="82"/>
      <c r="G129" s="117" t="str">
        <f t="shared" si="4"/>
        <v/>
      </c>
      <c r="H129" s="86"/>
      <c r="I129" s="82"/>
      <c r="J129" s="82"/>
      <c r="K129" s="91"/>
      <c r="L129" s="192" t="str">
        <f>+IF(AND(K129&gt;0,O129="Ejecución"),(K129/877802)*Tabla28[[#This Row],[% participación]],IF(AND(K129&gt;0,O129&lt;&gt;"Ejecución"),"-",""))</f>
        <v/>
      </c>
      <c r="M129" s="87"/>
      <c r="N129" s="90" t="str">
        <f t="shared" si="3"/>
        <v/>
      </c>
      <c r="O129" s="92"/>
      <c r="P129" s="122"/>
    </row>
    <row r="130" spans="1:16" s="7" customFormat="1" ht="24.75" customHeight="1" outlineLevel="1" x14ac:dyDescent="0.25">
      <c r="A130" s="60">
        <v>30</v>
      </c>
      <c r="B130" s="86"/>
      <c r="C130" s="87"/>
      <c r="D130" s="82"/>
      <c r="E130" s="82"/>
      <c r="F130" s="82"/>
      <c r="G130" s="117" t="str">
        <f t="shared" si="4"/>
        <v/>
      </c>
      <c r="H130" s="86"/>
      <c r="I130" s="82"/>
      <c r="J130" s="82"/>
      <c r="K130" s="91"/>
      <c r="L130" s="192" t="str">
        <f>+IF(AND(K130&gt;0,O130="Ejecución"),(K130/877802)*Tabla28[[#This Row],[% participación]],IF(AND(K130&gt;0,O130&lt;&gt;"Ejecución"),"-",""))</f>
        <v/>
      </c>
      <c r="M130" s="87"/>
      <c r="N130" s="90" t="str">
        <f t="shared" si="3"/>
        <v/>
      </c>
      <c r="O130" s="92"/>
      <c r="P130" s="122"/>
    </row>
    <row r="131" spans="1:16" s="7" customFormat="1" ht="24.75" customHeight="1" outlineLevel="1" x14ac:dyDescent="0.25">
      <c r="A131" s="60">
        <v>31</v>
      </c>
      <c r="B131" s="86"/>
      <c r="C131" s="87"/>
      <c r="D131" s="82"/>
      <c r="E131" s="82"/>
      <c r="F131" s="82"/>
      <c r="G131" s="117" t="str">
        <f t="shared" si="4"/>
        <v/>
      </c>
      <c r="H131" s="86"/>
      <c r="I131" s="82"/>
      <c r="J131" s="82"/>
      <c r="K131" s="91"/>
      <c r="L131" s="192" t="str">
        <f>+IF(AND(K131&gt;0,O131="Ejecución"),(K131/877802)*Tabla28[[#This Row],[% participación]],IF(AND(K131&gt;0,O131&lt;&gt;"Ejecución"),"-",""))</f>
        <v/>
      </c>
      <c r="M131" s="87"/>
      <c r="N131" s="90" t="str">
        <f t="shared" si="3"/>
        <v/>
      </c>
      <c r="O131" s="92"/>
      <c r="P131" s="122"/>
    </row>
    <row r="132" spans="1:16" s="7" customFormat="1" ht="24.75" customHeight="1" outlineLevel="1" x14ac:dyDescent="0.25">
      <c r="A132" s="60">
        <v>32</v>
      </c>
      <c r="B132" s="86"/>
      <c r="C132" s="87"/>
      <c r="D132" s="82"/>
      <c r="E132" s="82"/>
      <c r="F132" s="82"/>
      <c r="G132" s="117" t="str">
        <f t="shared" si="4"/>
        <v/>
      </c>
      <c r="H132" s="86"/>
      <c r="I132" s="82"/>
      <c r="J132" s="82"/>
      <c r="K132" s="91"/>
      <c r="L132" s="192" t="str">
        <f>+IF(AND(K132&gt;0,O132="Ejecución"),(K132/877802)*Tabla28[[#This Row],[% participación]],IF(AND(K132&gt;0,O132&lt;&gt;"Ejecución"),"-",""))</f>
        <v/>
      </c>
      <c r="M132" s="87"/>
      <c r="N132" s="90" t="str">
        <f t="shared" si="3"/>
        <v/>
      </c>
      <c r="O132" s="92"/>
      <c r="P132" s="122"/>
    </row>
    <row r="133" spans="1:16" s="7" customFormat="1" ht="24.75" customHeight="1" outlineLevel="1" x14ac:dyDescent="0.25">
      <c r="A133" s="60">
        <v>33</v>
      </c>
      <c r="B133" s="86"/>
      <c r="C133" s="87"/>
      <c r="D133" s="82"/>
      <c r="E133" s="82"/>
      <c r="F133" s="82"/>
      <c r="G133" s="117" t="str">
        <f t="shared" si="4"/>
        <v/>
      </c>
      <c r="H133" s="86"/>
      <c r="I133" s="82"/>
      <c r="J133" s="82"/>
      <c r="K133" s="91"/>
      <c r="L133" s="192" t="str">
        <f>+IF(AND(K133&gt;0,O133="Ejecución"),(K133/877802)*Tabla28[[#This Row],[% participación]],IF(AND(K133&gt;0,O133&lt;&gt;"Ejecución"),"-",""))</f>
        <v/>
      </c>
      <c r="M133" s="87"/>
      <c r="N133" s="90" t="str">
        <f t="shared" si="3"/>
        <v/>
      </c>
      <c r="O133" s="92"/>
      <c r="P133" s="122"/>
    </row>
    <row r="134" spans="1:16" s="7" customFormat="1" ht="24.75" customHeight="1" outlineLevel="1" x14ac:dyDescent="0.25">
      <c r="A134" s="60">
        <v>34</v>
      </c>
      <c r="B134" s="86"/>
      <c r="C134" s="87"/>
      <c r="D134" s="82"/>
      <c r="E134" s="82"/>
      <c r="F134" s="82"/>
      <c r="G134" s="117" t="str">
        <f t="shared" si="4"/>
        <v/>
      </c>
      <c r="H134" s="86"/>
      <c r="I134" s="82"/>
      <c r="J134" s="82"/>
      <c r="K134" s="91"/>
      <c r="L134" s="192" t="str">
        <f>+IF(AND(K134&gt;0,O134="Ejecución"),(K134/877802)*Tabla28[[#This Row],[% participación]],IF(AND(K134&gt;0,O134&lt;&gt;"Ejecución"),"-",""))</f>
        <v/>
      </c>
      <c r="M134" s="87"/>
      <c r="N134" s="90" t="str">
        <f t="shared" si="3"/>
        <v/>
      </c>
      <c r="O134" s="92"/>
      <c r="P134" s="122"/>
    </row>
    <row r="135" spans="1:16" s="7" customFormat="1" ht="24.75" customHeight="1" outlineLevel="1" x14ac:dyDescent="0.25">
      <c r="A135" s="60">
        <v>35</v>
      </c>
      <c r="B135" s="86"/>
      <c r="C135" s="87"/>
      <c r="D135" s="82"/>
      <c r="E135" s="82"/>
      <c r="F135" s="82"/>
      <c r="G135" s="117" t="str">
        <f t="shared" si="4"/>
        <v/>
      </c>
      <c r="H135" s="86"/>
      <c r="I135" s="82"/>
      <c r="J135" s="82"/>
      <c r="K135" s="91"/>
      <c r="L135" s="192" t="str">
        <f>+IF(AND(K135&gt;0,O135="Ejecución"),(K135/877802)*Tabla28[[#This Row],[% participación]],IF(AND(K135&gt;0,O135&lt;&gt;"Ejecución"),"-",""))</f>
        <v/>
      </c>
      <c r="M135" s="87"/>
      <c r="N135" s="90" t="str">
        <f t="shared" si="3"/>
        <v/>
      </c>
      <c r="O135" s="92"/>
      <c r="P135" s="122"/>
    </row>
    <row r="136" spans="1:16" s="7" customFormat="1" ht="24.75" customHeight="1" outlineLevel="1" x14ac:dyDescent="0.25">
      <c r="A136" s="60">
        <v>36</v>
      </c>
      <c r="B136" s="86"/>
      <c r="C136" s="87"/>
      <c r="D136" s="82"/>
      <c r="E136" s="82"/>
      <c r="F136" s="82"/>
      <c r="G136" s="117" t="str">
        <f t="shared" si="4"/>
        <v/>
      </c>
      <c r="H136" s="86"/>
      <c r="I136" s="82"/>
      <c r="J136" s="82"/>
      <c r="K136" s="91"/>
      <c r="L136" s="192" t="str">
        <f>+IF(AND(K136&gt;0,O136="Ejecución"),(K136/877802)*Tabla28[[#This Row],[% participación]],IF(AND(K136&gt;0,O136&lt;&gt;"Ejecución"),"-",""))</f>
        <v/>
      </c>
      <c r="M136" s="87"/>
      <c r="N136" s="90" t="str">
        <f t="shared" si="3"/>
        <v/>
      </c>
      <c r="O136" s="92"/>
      <c r="P136" s="122"/>
    </row>
    <row r="137" spans="1:16" s="7" customFormat="1" ht="24.75" customHeight="1" outlineLevel="1" x14ac:dyDescent="0.25">
      <c r="A137" s="60">
        <v>37</v>
      </c>
      <c r="B137" s="86"/>
      <c r="C137" s="87"/>
      <c r="D137" s="82"/>
      <c r="E137" s="82"/>
      <c r="F137" s="82"/>
      <c r="G137" s="117" t="str">
        <f t="shared" si="4"/>
        <v/>
      </c>
      <c r="H137" s="86"/>
      <c r="I137" s="82"/>
      <c r="J137" s="82"/>
      <c r="K137" s="91"/>
      <c r="L137" s="192" t="str">
        <f>+IF(AND(K137&gt;0,O137="Ejecución"),(K137/877802)*Tabla28[[#This Row],[% participación]],IF(AND(K137&gt;0,O137&lt;&gt;"Ejecución"),"-",""))</f>
        <v/>
      </c>
      <c r="M137" s="87"/>
      <c r="N137" s="90" t="str">
        <f t="shared" si="3"/>
        <v/>
      </c>
      <c r="O137" s="92"/>
      <c r="P137" s="122"/>
    </row>
    <row r="138" spans="1:16" s="7" customFormat="1" ht="24.75" customHeight="1" outlineLevel="1" x14ac:dyDescent="0.25">
      <c r="A138" s="60">
        <v>38</v>
      </c>
      <c r="B138" s="86"/>
      <c r="C138" s="87"/>
      <c r="D138" s="82"/>
      <c r="E138" s="82"/>
      <c r="F138" s="82"/>
      <c r="G138" s="117" t="str">
        <f t="shared" si="4"/>
        <v/>
      </c>
      <c r="H138" s="86"/>
      <c r="I138" s="82"/>
      <c r="J138" s="82"/>
      <c r="K138" s="91"/>
      <c r="L138" s="192" t="str">
        <f>+IF(AND(K138&gt;0,O138="Ejecución"),(K138/877802)*Tabla28[[#This Row],[% participación]],IF(AND(K138&gt;0,O138&lt;&gt;"Ejecución"),"-",""))</f>
        <v/>
      </c>
      <c r="M138" s="87"/>
      <c r="N138" s="90" t="str">
        <f t="shared" si="3"/>
        <v/>
      </c>
      <c r="O138" s="92"/>
      <c r="P138" s="122"/>
    </row>
    <row r="139" spans="1:16" s="7" customFormat="1" ht="24.75" customHeight="1" outlineLevel="1" x14ac:dyDescent="0.25">
      <c r="A139" s="60">
        <v>39</v>
      </c>
      <c r="B139" s="86"/>
      <c r="C139" s="87"/>
      <c r="D139" s="82"/>
      <c r="E139" s="82"/>
      <c r="F139" s="82"/>
      <c r="G139" s="117" t="str">
        <f t="shared" si="4"/>
        <v/>
      </c>
      <c r="H139" s="86"/>
      <c r="I139" s="82"/>
      <c r="J139" s="82"/>
      <c r="K139" s="91"/>
      <c r="L139" s="192" t="str">
        <f>+IF(AND(K139&gt;0,O139="Ejecución"),(K139/877802)*Tabla28[[#This Row],[% participación]],IF(AND(K139&gt;0,O139&lt;&gt;"Ejecución"),"-",""))</f>
        <v/>
      </c>
      <c r="M139" s="87"/>
      <c r="N139" s="90" t="str">
        <f t="shared" si="3"/>
        <v/>
      </c>
      <c r="O139" s="92"/>
      <c r="P139" s="122"/>
    </row>
    <row r="140" spans="1:16" s="7" customFormat="1" ht="24.75" customHeight="1" outlineLevel="1" x14ac:dyDescent="0.25">
      <c r="A140" s="60">
        <v>40</v>
      </c>
      <c r="B140" s="86"/>
      <c r="C140" s="87"/>
      <c r="D140" s="82"/>
      <c r="E140" s="82"/>
      <c r="F140" s="82"/>
      <c r="G140" s="117" t="str">
        <f t="shared" si="4"/>
        <v/>
      </c>
      <c r="H140" s="86"/>
      <c r="I140" s="82"/>
      <c r="J140" s="82"/>
      <c r="K140" s="91"/>
      <c r="L140" s="192" t="str">
        <f>+IF(AND(K140&gt;0,O140="Ejecución"),(K140/877802)*Tabla28[[#This Row],[% participación]],IF(AND(K140&gt;0,O140&lt;&gt;"Ejecución"),"-",""))</f>
        <v/>
      </c>
      <c r="M140" s="87"/>
      <c r="N140" s="90" t="str">
        <f t="shared" si="3"/>
        <v/>
      </c>
      <c r="O140" s="92"/>
      <c r="P140" s="122"/>
    </row>
    <row r="141" spans="1:16" s="7" customFormat="1" ht="24.75" customHeight="1" outlineLevel="1" x14ac:dyDescent="0.25">
      <c r="A141" s="60">
        <v>41</v>
      </c>
      <c r="B141" s="86"/>
      <c r="C141" s="87"/>
      <c r="D141" s="82"/>
      <c r="E141" s="82"/>
      <c r="F141" s="82"/>
      <c r="G141" s="117" t="str">
        <f t="shared" si="4"/>
        <v/>
      </c>
      <c r="H141" s="86"/>
      <c r="I141" s="82"/>
      <c r="J141" s="82"/>
      <c r="K141" s="91"/>
      <c r="L141" s="192" t="str">
        <f>+IF(AND(K141&gt;0,O141="Ejecución"),(K141/877802)*Tabla28[[#This Row],[% participación]],IF(AND(K141&gt;0,O141&lt;&gt;"Ejecución"),"-",""))</f>
        <v/>
      </c>
      <c r="M141" s="87"/>
      <c r="N141" s="90" t="str">
        <f t="shared" si="3"/>
        <v/>
      </c>
      <c r="O141" s="92"/>
      <c r="P141" s="122"/>
    </row>
    <row r="142" spans="1:16" s="7" customFormat="1" ht="24.75" customHeight="1" outlineLevel="1" x14ac:dyDescent="0.25">
      <c r="A142" s="60">
        <v>42</v>
      </c>
      <c r="B142" s="86"/>
      <c r="C142" s="87"/>
      <c r="D142" s="82"/>
      <c r="E142" s="82"/>
      <c r="F142" s="82"/>
      <c r="G142" s="117" t="str">
        <f t="shared" si="4"/>
        <v/>
      </c>
      <c r="H142" s="86"/>
      <c r="I142" s="82"/>
      <c r="J142" s="82"/>
      <c r="K142" s="91"/>
      <c r="L142" s="192" t="str">
        <f>+IF(AND(K142&gt;0,O142="Ejecución"),(K142/877802)*Tabla28[[#This Row],[% participación]],IF(AND(K142&gt;0,O142&lt;&gt;"Ejecución"),"-",""))</f>
        <v/>
      </c>
      <c r="M142" s="87"/>
      <c r="N142" s="90" t="str">
        <f t="shared" si="3"/>
        <v/>
      </c>
      <c r="O142" s="92"/>
      <c r="P142" s="122"/>
    </row>
    <row r="143" spans="1:16" s="7" customFormat="1" ht="24" customHeight="1" outlineLevel="1" x14ac:dyDescent="0.25">
      <c r="A143" s="60">
        <v>43</v>
      </c>
      <c r="B143" s="86"/>
      <c r="C143" s="87"/>
      <c r="D143" s="82"/>
      <c r="E143" s="82"/>
      <c r="F143" s="82"/>
      <c r="G143" s="117" t="str">
        <f t="shared" si="4"/>
        <v/>
      </c>
      <c r="H143" s="86"/>
      <c r="I143" s="82"/>
      <c r="J143" s="82"/>
      <c r="K143" s="91"/>
      <c r="L143" s="192" t="str">
        <f>+IF(AND(K143&gt;0,O143="Ejecución"),(K143/877802)*Tabla28[[#This Row],[% participación]],IF(AND(K143&gt;0,O143&lt;&gt;"Ejecución"),"-",""))</f>
        <v/>
      </c>
      <c r="M143" s="87"/>
      <c r="N143" s="90" t="str">
        <f t="shared" si="3"/>
        <v/>
      </c>
      <c r="O143" s="92"/>
      <c r="P143" s="122"/>
    </row>
    <row r="144" spans="1:16" s="7" customFormat="1" ht="24.75" customHeight="1" outlineLevel="1" x14ac:dyDescent="0.25">
      <c r="A144" s="60">
        <v>44</v>
      </c>
      <c r="B144" s="86"/>
      <c r="C144" s="87"/>
      <c r="D144" s="82"/>
      <c r="E144" s="82"/>
      <c r="F144" s="82"/>
      <c r="G144" s="117" t="str">
        <f t="shared" si="4"/>
        <v/>
      </c>
      <c r="H144" s="86"/>
      <c r="I144" s="82"/>
      <c r="J144" s="82"/>
      <c r="K144" s="91"/>
      <c r="L144" s="192" t="str">
        <f>+IF(AND(K144&gt;0,O144="Ejecución"),(K144/877802)*Tabla28[[#This Row],[% participación]],IF(AND(K144&gt;0,O144&lt;&gt;"Ejecución"),"-",""))</f>
        <v/>
      </c>
      <c r="M144" s="87"/>
      <c r="N144" s="90" t="str">
        <f t="shared" si="3"/>
        <v/>
      </c>
      <c r="O144" s="92"/>
      <c r="P144" s="122"/>
    </row>
    <row r="145" spans="1:21" s="7" customFormat="1" ht="24.75" customHeight="1" outlineLevel="1" x14ac:dyDescent="0.25">
      <c r="A145" s="60">
        <v>45</v>
      </c>
      <c r="B145" s="86"/>
      <c r="C145" s="87"/>
      <c r="D145" s="82"/>
      <c r="E145" s="82"/>
      <c r="F145" s="82"/>
      <c r="G145" s="117" t="str">
        <f t="shared" si="4"/>
        <v/>
      </c>
      <c r="H145" s="86"/>
      <c r="I145" s="82"/>
      <c r="J145" s="82"/>
      <c r="K145" s="91"/>
      <c r="L145" s="192" t="str">
        <f>+IF(AND(K145&gt;0,O145="Ejecución"),(K145/877802)*Tabla28[[#This Row],[% participación]],IF(AND(K145&gt;0,O145&lt;&gt;"Ejecución"),"-",""))</f>
        <v/>
      </c>
      <c r="M145" s="87"/>
      <c r="N145" s="90" t="str">
        <f t="shared" si="3"/>
        <v/>
      </c>
      <c r="O145" s="92"/>
      <c r="P145" s="122"/>
    </row>
    <row r="146" spans="1:21" s="7" customFormat="1" ht="24.75" customHeight="1" outlineLevel="1" x14ac:dyDescent="0.25">
      <c r="A146" s="60">
        <v>46</v>
      </c>
      <c r="B146" s="86"/>
      <c r="C146" s="87"/>
      <c r="D146" s="82"/>
      <c r="E146" s="82"/>
      <c r="F146" s="82"/>
      <c r="G146" s="117" t="str">
        <f t="shared" si="4"/>
        <v/>
      </c>
      <c r="H146" s="86"/>
      <c r="I146" s="82"/>
      <c r="J146" s="82"/>
      <c r="K146" s="91"/>
      <c r="L146" s="192" t="str">
        <f>+IF(AND(K146&gt;0,O146="Ejecución"),(K146/877802)*Tabla28[[#This Row],[% participación]],IF(AND(K146&gt;0,O146&lt;&gt;"Ejecución"),"-",""))</f>
        <v/>
      </c>
      <c r="M146" s="87"/>
      <c r="N146" s="90" t="str">
        <f t="shared" si="3"/>
        <v/>
      </c>
      <c r="O146" s="92"/>
      <c r="P146" s="122"/>
    </row>
    <row r="147" spans="1:21" s="7" customFormat="1" ht="24.75" customHeight="1" outlineLevel="1" x14ac:dyDescent="0.25">
      <c r="A147" s="60">
        <v>47</v>
      </c>
      <c r="B147" s="86"/>
      <c r="C147" s="87"/>
      <c r="D147" s="82"/>
      <c r="E147" s="82"/>
      <c r="F147" s="82"/>
      <c r="G147" s="117" t="str">
        <f>IF(AND(E147&lt;&gt;"",F147&lt;&gt;""),((F147-E147)/30),"")</f>
        <v/>
      </c>
      <c r="H147" s="86"/>
      <c r="I147" s="82"/>
      <c r="J147" s="82"/>
      <c r="K147" s="91"/>
      <c r="L147" s="192" t="str">
        <f>+IF(AND(K147&gt;0,O147="Ejecución"),(K147/877802)*Tabla28[[#This Row],[% participación]],IF(AND(K147&gt;0,O147&lt;&gt;"Ejecución"),"-",""))</f>
        <v/>
      </c>
      <c r="M147" s="87"/>
      <c r="N147" s="90" t="str">
        <f t="shared" si="3"/>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0.01</v>
      </c>
      <c r="R165" s="69">
        <f>F168</f>
        <v>0</v>
      </c>
      <c r="S165" s="69">
        <f>F169</f>
        <v>0</v>
      </c>
      <c r="T165" s="69">
        <f>F170</f>
        <v>0</v>
      </c>
      <c r="U165" s="69">
        <f>C173</f>
        <v>0.03</v>
      </c>
      <c r="V165" s="71">
        <f>E173</f>
        <v>89598207.599999994</v>
      </c>
      <c r="W165" s="69">
        <f>G167</f>
        <v>0.03</v>
      </c>
      <c r="X165" s="69" t="str">
        <f>G168</f>
        <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v>0.01</v>
      </c>
      <c r="G167" s="26">
        <f>IF(F167&gt;0,SUM(E167+F167),"")</f>
        <v>0.03</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c r="G168" s="26" t="str">
        <f>IF(F168&gt;0,SUM(E168+F168),"")</f>
        <v/>
      </c>
      <c r="H168" s="5"/>
      <c r="I168" s="258" t="s">
        <v>1176</v>
      </c>
      <c r="J168" s="259"/>
      <c r="K168" s="260"/>
      <c r="L168" s="25">
        <v>0.02</v>
      </c>
      <c r="M168" s="96"/>
      <c r="N168" s="26" t="str">
        <f>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56" t="s">
        <v>1172</v>
      </c>
      <c r="C169" s="256"/>
      <c r="D169" s="256"/>
      <c r="E169" s="25">
        <v>0.02</v>
      </c>
      <c r="F169" s="96"/>
      <c r="G169" s="26" t="str">
        <f>IF(F169&gt;0,SUM(E169+F169),"")</f>
        <v/>
      </c>
      <c r="H169" s="5"/>
      <c r="I169" s="258" t="s">
        <v>1177</v>
      </c>
      <c r="J169" s="259"/>
      <c r="K169" s="260"/>
      <c r="L169" s="25">
        <v>0.02</v>
      </c>
      <c r="M169" s="96"/>
      <c r="N169" s="26" t="str">
        <f>IF(M169&gt;0,SUM(L169+M169),"")</f>
        <v/>
      </c>
      <c r="O169" s="8"/>
    </row>
    <row r="170" spans="1:28" x14ac:dyDescent="0.25">
      <c r="A170" s="9"/>
      <c r="B170" s="256" t="s">
        <v>1173</v>
      </c>
      <c r="C170" s="256"/>
      <c r="D170" s="256"/>
      <c r="E170" s="25">
        <v>0.03</v>
      </c>
      <c r="F170" s="96"/>
      <c r="G170" s="26" t="str">
        <f>IF(F170&gt;0,SUM(E170+F170),"")</f>
        <v/>
      </c>
      <c r="H170" s="5"/>
      <c r="I170" s="258" t="s">
        <v>1178</v>
      </c>
      <c r="J170" s="259"/>
      <c r="K170" s="260"/>
      <c r="L170" s="25">
        <v>0.02</v>
      </c>
      <c r="M170" s="96"/>
      <c r="N170" s="26" t="str">
        <f>IF(M170&gt;0,SUM(L170+M170),"")</f>
        <v/>
      </c>
      <c r="O170" s="8"/>
    </row>
    <row r="171" spans="1:28" x14ac:dyDescent="0.25">
      <c r="A171" s="9"/>
      <c r="B171" s="5"/>
      <c r="C171" s="5"/>
      <c r="D171" s="5"/>
      <c r="E171" s="5"/>
      <c r="F171" s="5"/>
      <c r="G171" s="5"/>
      <c r="H171" s="5"/>
      <c r="I171" s="258" t="s">
        <v>1179</v>
      </c>
      <c r="J171" s="259"/>
      <c r="K171" s="260"/>
      <c r="L171" s="25">
        <v>0.02</v>
      </c>
      <c r="M171" s="96"/>
      <c r="N171" s="26" t="str">
        <f>IF(M171&gt;0,SUM(L171+M171),"")</f>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0.03</v>
      </c>
      <c r="D173" s="146" t="s">
        <v>2641</v>
      </c>
      <c r="E173" s="147">
        <f>+(C173*K20)</f>
        <v>89598207.599999994</v>
      </c>
      <c r="F173" s="148"/>
      <c r="G173" s="149"/>
      <c r="H173" s="142"/>
      <c r="I173" s="144" t="s">
        <v>2640</v>
      </c>
      <c r="J173" s="145">
        <f>+SUM(N167:N171)</f>
        <v>0</v>
      </c>
      <c r="K173" s="257" t="s">
        <v>2641</v>
      </c>
      <c r="L173" s="257"/>
      <c r="M173" s="150">
        <f>+J173*K20</f>
        <v>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43748</v>
      </c>
      <c r="R180" s="58">
        <f>E181</f>
        <v>3062</v>
      </c>
      <c r="S180" s="58" t="str">
        <f>H181</f>
        <v>DAVID PLAZA GUAMANGA</v>
      </c>
      <c r="T180" s="72">
        <f>K181</f>
        <v>0</v>
      </c>
    </row>
    <row r="181" spans="1:20" x14ac:dyDescent="0.25">
      <c r="A181" s="9"/>
      <c r="C181" s="100">
        <v>43748</v>
      </c>
      <c r="D181" s="5"/>
      <c r="E181" s="98">
        <v>3062</v>
      </c>
      <c r="F181" s="5"/>
      <c r="G181" s="5"/>
      <c r="H181" s="98" t="s">
        <v>2720</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DAVID PLAZA GUAMANGA</v>
      </c>
      <c r="R198" s="58" t="str">
        <f>H199</f>
        <v>CALLE 4 N°1 - 41</v>
      </c>
      <c r="S198" s="58">
        <f>H200</f>
        <v>3114773996</v>
      </c>
      <c r="T198" s="58" t="str">
        <f>K199</f>
        <v>PITALITO - HUILA</v>
      </c>
      <c r="U198" s="58" t="str">
        <f>K200</f>
        <v>corpsomoscolombia@hotmail.com</v>
      </c>
    </row>
    <row r="199" spans="1:21" x14ac:dyDescent="0.25">
      <c r="A199" s="9"/>
      <c r="B199" s="30" t="s">
        <v>31</v>
      </c>
      <c r="C199" s="98" t="s">
        <v>2720</v>
      </c>
      <c r="D199" s="22"/>
      <c r="G199" s="30" t="s">
        <v>2633</v>
      </c>
      <c r="H199" s="99" t="s">
        <v>2721</v>
      </c>
      <c r="J199" s="30" t="s">
        <v>2635</v>
      </c>
      <c r="K199" s="98" t="s">
        <v>2723</v>
      </c>
      <c r="L199" s="22"/>
      <c r="M199" s="22"/>
      <c r="N199" s="22"/>
      <c r="O199" s="8"/>
    </row>
    <row r="200" spans="1:21" x14ac:dyDescent="0.25">
      <c r="A200" s="9"/>
      <c r="B200" s="30" t="s">
        <v>2632</v>
      </c>
      <c r="C200" s="98" t="s">
        <v>2720</v>
      </c>
      <c r="D200" s="22"/>
      <c r="G200" s="30" t="s">
        <v>2634</v>
      </c>
      <c r="H200" s="99">
        <v>3114773996</v>
      </c>
      <c r="J200" s="30" t="s">
        <v>2636</v>
      </c>
      <c r="K200" s="98" t="s">
        <v>2722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C101:K101 O101:O147 B62:L93 N61:O93 I23:J35 C102:K147 M102:M147 M101 G49 G50 G51 G53 G52 G54 G55 G56 G57 G58 G59 G60 C61:L61" listDataValidation="1"/>
    <ignoredError sqref="N101 M49" unlockedFormula="1" listDataValidation="1"/>
    <ignoredError sqref="B38" evalError="1"/>
    <ignoredError sqref="N102:N147 M50:M93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F4" zoomScale="70" zoomScaleNormal="70" zoomScaleSheetLayoutView="25"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IF(F161&gt;0,SUM(E161+F161),"")</f>
        <v/>
      </c>
      <c r="H161" s="5"/>
      <c r="I161" s="258" t="s">
        <v>1176</v>
      </c>
      <c r="J161" s="259"/>
      <c r="K161" s="260"/>
      <c r="L161" s="25">
        <v>0.02</v>
      </c>
      <c r="M161" s="96"/>
      <c r="N161" s="26" t="str">
        <f>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IF(F162&gt;0,SUM(E162+F162),"")</f>
        <v/>
      </c>
      <c r="H162" s="5"/>
      <c r="I162" s="258" t="s">
        <v>1177</v>
      </c>
      <c r="J162" s="259"/>
      <c r="K162" s="260"/>
      <c r="L162" s="25">
        <v>0.02</v>
      </c>
      <c r="M162" s="96"/>
      <c r="N162" s="26" t="str">
        <f>IF(M162&gt;0,SUM(L162+M162),"")</f>
        <v/>
      </c>
      <c r="O162" s="8"/>
    </row>
    <row r="163" spans="1:28" x14ac:dyDescent="0.25">
      <c r="A163" s="9"/>
      <c r="B163" s="256" t="s">
        <v>1173</v>
      </c>
      <c r="C163" s="256"/>
      <c r="D163" s="256"/>
      <c r="E163" s="25">
        <v>0.03</v>
      </c>
      <c r="F163" s="96"/>
      <c r="G163" s="26" t="str">
        <f>IF(F163&gt;0,SUM(E163+F163),"")</f>
        <v/>
      </c>
      <c r="H163" s="5"/>
      <c r="I163" s="258" t="s">
        <v>1178</v>
      </c>
      <c r="J163" s="259"/>
      <c r="K163" s="260"/>
      <c r="L163" s="25">
        <v>0.02</v>
      </c>
      <c r="M163" s="96"/>
      <c r="N163" s="26" t="str">
        <f>IF(M163&gt;0,SUM(L163+M163),"")</f>
        <v/>
      </c>
      <c r="O163" s="8"/>
    </row>
    <row r="164" spans="1:28" x14ac:dyDescent="0.25">
      <c r="A164" s="9"/>
      <c r="B164" s="5"/>
      <c r="C164" s="5"/>
      <c r="D164" s="5"/>
      <c r="E164" s="5"/>
      <c r="F164" s="5"/>
      <c r="G164" s="5"/>
      <c r="H164" s="5"/>
      <c r="I164" s="258" t="s">
        <v>1179</v>
      </c>
      <c r="J164" s="259"/>
      <c r="K164" s="260"/>
      <c r="L164" s="25">
        <v>0.02</v>
      </c>
      <c r="M164" s="96"/>
      <c r="N164" s="26" t="str">
        <f>IF(M164&gt;0,SUM(L164+M164),"")</f>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IF(AND(E101&lt;&gt;"",F101&lt;&gt;""),((F101-E101)/30),"")</f>
        <v/>
      </c>
      <c r="H101" s="86"/>
      <c r="I101" s="82"/>
      <c r="J101" s="82"/>
      <c r="K101" s="91"/>
      <c r="L101" s="192" t="str">
        <f>+IF(AND(K101&gt;0,O101="Ejecución"),(K101/877802)*Tabla28318587286[[#This Row],[% participación]],IF(AND(K101&gt;0,O101&lt;&gt;"Ejecución"),"-",""))</f>
        <v/>
      </c>
      <c r="M101" s="87"/>
      <c r="N101" s="90" t="str">
        <f>+IF(M101="No",1,IF(M101="Si","Ingrese %",""))</f>
        <v/>
      </c>
      <c r="O101" s="92"/>
      <c r="P101" s="6"/>
    </row>
    <row r="102" spans="1:16" s="121" customFormat="1" ht="24.75" customHeight="1" x14ac:dyDescent="0.25">
      <c r="A102" s="164">
        <v>2</v>
      </c>
      <c r="B102" s="86"/>
      <c r="C102" s="87"/>
      <c r="D102" s="82"/>
      <c r="E102" s="88"/>
      <c r="F102" s="88"/>
      <c r="G102" s="117" t="str">
        <f>IF(AND(E102&lt;&gt;"",F102&lt;&gt;""),((F102-E102)/30),"")</f>
        <v/>
      </c>
      <c r="H102" s="86"/>
      <c r="I102" s="82"/>
      <c r="J102" s="82"/>
      <c r="K102" s="91"/>
      <c r="L102" s="192" t="str">
        <f>+IF(AND(K102&gt;0,O102="Ejecución"),(K102/877802)*Tabla28318587286[[#This Row],[% participación]],IF(AND(K102&gt;0,O102&lt;&gt;"Ejecución"),"-",""))</f>
        <v/>
      </c>
      <c r="M102" s="87"/>
      <c r="N102" s="90" t="str">
        <f>+IF(M102="No",1,IF(M102="Si","Ingrese %",""))</f>
        <v/>
      </c>
      <c r="O102" s="92"/>
      <c r="P102" s="6"/>
    </row>
    <row r="103" spans="1:16" s="121" customFormat="1" ht="24.75" customHeight="1" x14ac:dyDescent="0.25">
      <c r="A103" s="164">
        <v>3</v>
      </c>
      <c r="B103" s="86"/>
      <c r="C103" s="87"/>
      <c r="D103" s="82"/>
      <c r="E103" s="88"/>
      <c r="F103" s="88"/>
      <c r="G103" s="117" t="str">
        <f>IF(AND(E103&lt;&gt;"",F103&lt;&gt;""),((F103-E103)/30),"")</f>
        <v/>
      </c>
      <c r="H103" s="86"/>
      <c r="I103" s="82"/>
      <c r="J103" s="82"/>
      <c r="K103" s="91"/>
      <c r="L103" s="192" t="str">
        <f>+IF(AND(K103&gt;0,O103="Ejecución"),(K103/877802)*Tabla28318587286[[#This Row],[% participación]],IF(AND(K103&gt;0,O103&lt;&gt;"Ejecución"),"-",""))</f>
        <v/>
      </c>
      <c r="M103" s="87"/>
      <c r="N103" s="90" t="str">
        <f>+IF(M103="No",1,IF(M103="Si","Ingrese %",""))</f>
        <v/>
      </c>
      <c r="O103" s="92"/>
      <c r="P103" s="6"/>
    </row>
    <row r="104" spans="1:16" s="121" customFormat="1" ht="24.75" customHeight="1" outlineLevel="1" x14ac:dyDescent="0.25">
      <c r="A104" s="164">
        <v>4</v>
      </c>
      <c r="B104" s="86"/>
      <c r="C104" s="87"/>
      <c r="D104" s="82"/>
      <c r="E104" s="88"/>
      <c r="F104" s="88"/>
      <c r="G104" s="117" t="str">
        <f>IF(AND(E104&lt;&gt;"",F104&lt;&gt;""),((F104-E104)/30),"")</f>
        <v/>
      </c>
      <c r="H104" s="86"/>
      <c r="I104" s="82"/>
      <c r="J104" s="82"/>
      <c r="K104" s="91"/>
      <c r="L104" s="192" t="str">
        <f>+IF(AND(K104&gt;0,O104="Ejecución"),(K104/877802)*Tabla28318587286[[#This Row],[% participación]],IF(AND(K104&gt;0,O104&lt;&gt;"Ejecución"),"-",""))</f>
        <v/>
      </c>
      <c r="M104" s="87"/>
      <c r="N104" s="90" t="str">
        <f>+IF(M104="No",1,IF(M104="Si","Ingrese %",""))</f>
        <v/>
      </c>
      <c r="O104" s="92"/>
      <c r="P104" s="6"/>
    </row>
    <row r="105" spans="1:16" s="122" customFormat="1" ht="24.75" customHeight="1" outlineLevel="1" x14ac:dyDescent="0.25">
      <c r="A105" s="137">
        <v>5</v>
      </c>
      <c r="B105" s="86"/>
      <c r="C105" s="87"/>
      <c r="D105" s="82"/>
      <c r="E105" s="82"/>
      <c r="F105" s="82"/>
      <c r="G105" s="117" t="str">
        <f>IF(AND(E105&lt;&gt;"",F105&lt;&gt;""),((F105-E105)/30),"")</f>
        <v/>
      </c>
      <c r="H105" s="86"/>
      <c r="I105" s="82"/>
      <c r="J105" s="82"/>
      <c r="K105" s="91"/>
      <c r="L105" s="192" t="str">
        <f>+IF(AND(K105&gt;0,O105="Ejecución"),(K105/877802)*Tabla28318587286[[#This Row],[% participación]],IF(AND(K105&gt;0,O105&lt;&gt;"Ejecución"),"-",""))</f>
        <v/>
      </c>
      <c r="M105" s="87"/>
      <c r="N105" s="90" t="str">
        <f>+IF(M105="No",1,IF(M105="Si","Ingrese %",""))</f>
        <v/>
      </c>
      <c r="O105" s="92"/>
      <c r="P105" s="7"/>
    </row>
    <row r="106" spans="1:16" s="121" customFormat="1" ht="24.75" customHeight="1" outlineLevel="1" x14ac:dyDescent="0.25">
      <c r="A106" s="164">
        <v>6</v>
      </c>
      <c r="B106" s="86"/>
      <c r="C106" s="87"/>
      <c r="D106" s="82"/>
      <c r="E106" s="88"/>
      <c r="F106" s="88"/>
      <c r="G106" s="117" t="str">
        <f t="shared" ref="G106:G145" si="3">IF(AND(E106&lt;&gt;"",F106&lt;&gt;""),((F106-E106)/30),"")</f>
        <v/>
      </c>
      <c r="H106" s="86"/>
      <c r="I106" s="82"/>
      <c r="J106" s="82"/>
      <c r="K106" s="91"/>
      <c r="L106" s="192" t="str">
        <f>+IF(AND(K106&gt;0,O106="Ejecución"),(K106/877802)*Tabla28318587286[[#This Row],[% participación]],IF(AND(K106&gt;0,O106&lt;&gt;"Ejecución"),"-",""))</f>
        <v/>
      </c>
      <c r="M106" s="87"/>
      <c r="N106" s="90" t="str">
        <f t="shared" ref="N106:N145" si="4">+IF(M106="No",1,IF(M106="Si","Ingrese %",""))</f>
        <v/>
      </c>
      <c r="O106" s="92"/>
      <c r="P106" s="6"/>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+IF(AND(K107&gt;0,O107="Ejecución"),(K107/877802)*Tabla28318587286[[#This Row],[% participación]],IF(AND(K107&gt;0,O107&lt;&gt;"Ejecución"),"-",""))</f>
        <v/>
      </c>
      <c r="M107" s="87"/>
      <c r="N107" s="90" t="str">
        <f t="shared" si="4"/>
        <v/>
      </c>
      <c r="O107" s="92"/>
      <c r="P107" s="7"/>
    </row>
    <row r="108" spans="1:16" s="121" customFormat="1" ht="24.75" customHeight="1" outlineLevel="1" x14ac:dyDescent="0.25">
      <c r="A108" s="164">
        <v>8</v>
      </c>
      <c r="B108" s="86"/>
      <c r="C108" s="87"/>
      <c r="D108" s="82"/>
      <c r="E108" s="88"/>
      <c r="F108" s="88"/>
      <c r="G108" s="117" t="str">
        <f t="shared" si="3"/>
        <v/>
      </c>
      <c r="H108" s="86"/>
      <c r="I108" s="82"/>
      <c r="J108" s="82"/>
      <c r="K108" s="91"/>
      <c r="L108" s="192" t="str">
        <f>+IF(AND(K108&gt;0,O108="Ejecución"),(K108/877802)*Tabla28318587286[[#This Row],[% participación]],IF(AND(K108&gt;0,O108&lt;&gt;"Ejecución"),"-",""))</f>
        <v/>
      </c>
      <c r="M108" s="87"/>
      <c r="N108" s="90" t="str">
        <f t="shared" si="4"/>
        <v/>
      </c>
      <c r="O108" s="92"/>
      <c r="P108" s="6"/>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+IF(AND(K109&gt;0,O109="Ejecución"),(K109/877802)*Tabla28318587286[[#This Row],[% participación]],IF(AND(K109&gt;0,O109&lt;&gt;"Ejecución"),"-",""))</f>
        <v/>
      </c>
      <c r="M109" s="87"/>
      <c r="N109" s="90" t="str">
        <f t="shared" si="4"/>
        <v/>
      </c>
      <c r="O109" s="92"/>
      <c r="P109" s="7"/>
    </row>
    <row r="110" spans="1:16" s="121" customFormat="1" ht="24.75" customHeight="1" outlineLevel="1" x14ac:dyDescent="0.25">
      <c r="A110" s="164">
        <v>10</v>
      </c>
      <c r="B110" s="86"/>
      <c r="C110" s="87"/>
      <c r="D110" s="82"/>
      <c r="E110" s="88"/>
      <c r="F110" s="88"/>
      <c r="G110" s="117" t="str">
        <f t="shared" si="3"/>
        <v/>
      </c>
      <c r="H110" s="86"/>
      <c r="I110" s="82"/>
      <c r="J110" s="82"/>
      <c r="K110" s="91"/>
      <c r="L110" s="192" t="str">
        <f>+IF(AND(K110&gt;0,O110="Ejecución"),(K110/877802)*Tabla28318587286[[#This Row],[% participación]],IF(AND(K110&gt;0,O110&lt;&gt;"Ejecución"),"-",""))</f>
        <v/>
      </c>
      <c r="M110" s="87"/>
      <c r="N110" s="90" t="str">
        <f t="shared" si="4"/>
        <v/>
      </c>
      <c r="O110" s="92"/>
      <c r="P110" s="6"/>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+IF(AND(K111&gt;0,O111="Ejecución"),(K111/877802)*Tabla28318587286[[#This Row],[% participación]],IF(AND(K111&gt;0,O111&lt;&gt;"Ejecución"),"-",""))</f>
        <v/>
      </c>
      <c r="M111" s="87"/>
      <c r="N111" s="90" t="str">
        <f t="shared" si="4"/>
        <v/>
      </c>
      <c r="O111" s="92"/>
      <c r="P111" s="7"/>
    </row>
    <row r="112" spans="1:16" s="121" customFormat="1" ht="24.75" customHeight="1" outlineLevel="1" x14ac:dyDescent="0.25">
      <c r="A112" s="164">
        <v>12</v>
      </c>
      <c r="B112" s="86"/>
      <c r="C112" s="87"/>
      <c r="D112" s="82"/>
      <c r="E112" s="88"/>
      <c r="F112" s="88"/>
      <c r="G112" s="117" t="str">
        <f t="shared" si="3"/>
        <v/>
      </c>
      <c r="H112" s="86"/>
      <c r="I112" s="82"/>
      <c r="J112" s="82"/>
      <c r="K112" s="91"/>
      <c r="L112" s="192" t="str">
        <f>+IF(AND(K112&gt;0,O112="Ejecución"),(K112/877802)*Tabla28318587286[[#This Row],[% participación]],IF(AND(K112&gt;0,O112&lt;&gt;"Ejecución"),"-",""))</f>
        <v/>
      </c>
      <c r="M112" s="87"/>
      <c r="N112" s="90" t="str">
        <f t="shared" si="4"/>
        <v/>
      </c>
      <c r="O112" s="92"/>
      <c r="P112" s="6"/>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+IF(AND(K113&gt;0,O113="Ejecución"),(K113/877802)*Tabla28318587286[[#This Row],[% participación]],IF(AND(K113&gt;0,O113&lt;&gt;"Ejecución"),"-",""))</f>
        <v/>
      </c>
      <c r="M113" s="87"/>
      <c r="N113" s="90" t="str">
        <f t="shared" si="4"/>
        <v/>
      </c>
      <c r="O113" s="92"/>
      <c r="P113" s="7"/>
    </row>
    <row r="114" spans="1:16" s="121" customFormat="1" ht="24.75" customHeight="1" outlineLevel="1" x14ac:dyDescent="0.25">
      <c r="A114" s="164">
        <v>14</v>
      </c>
      <c r="B114" s="86"/>
      <c r="C114" s="87"/>
      <c r="D114" s="82"/>
      <c r="E114" s="88"/>
      <c r="F114" s="88"/>
      <c r="G114" s="117" t="str">
        <f t="shared" si="3"/>
        <v/>
      </c>
      <c r="H114" s="86"/>
      <c r="I114" s="82"/>
      <c r="J114" s="82"/>
      <c r="K114" s="91"/>
      <c r="L114" s="192" t="str">
        <f>+IF(AND(K114&gt;0,O114="Ejecución"),(K114/877802)*Tabla28318587286[[#This Row],[% participación]],IF(AND(K114&gt;0,O114&lt;&gt;"Ejecución"),"-",""))</f>
        <v/>
      </c>
      <c r="M114" s="87"/>
      <c r="N114" s="90" t="str">
        <f t="shared" si="4"/>
        <v/>
      </c>
      <c r="O114" s="92"/>
      <c r="P114" s="6"/>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+IF(AND(K115&gt;0,O115="Ejecución"),(K115/877802)*Tabla28318587286[[#This Row],[% participación]],IF(AND(K115&gt;0,O115&lt;&gt;"Ejecución"),"-",""))</f>
        <v/>
      </c>
      <c r="M115" s="87"/>
      <c r="N115" s="90" t="str">
        <f t="shared" si="4"/>
        <v/>
      </c>
      <c r="O115" s="92"/>
      <c r="P115" s="7"/>
    </row>
    <row r="116" spans="1:16" s="121" customFormat="1" ht="24.75" customHeight="1" outlineLevel="1" x14ac:dyDescent="0.25">
      <c r="A116" s="164">
        <v>16</v>
      </c>
      <c r="B116" s="86"/>
      <c r="C116" s="87"/>
      <c r="D116" s="82"/>
      <c r="E116" s="88"/>
      <c r="F116" s="88"/>
      <c r="G116" s="117" t="str">
        <f t="shared" si="3"/>
        <v/>
      </c>
      <c r="H116" s="86"/>
      <c r="I116" s="82"/>
      <c r="J116" s="82"/>
      <c r="K116" s="91"/>
      <c r="L116" s="192" t="str">
        <f>+IF(AND(K116&gt;0,O116="Ejecución"),(K116/877802)*Tabla28318587286[[#This Row],[% participación]],IF(AND(K116&gt;0,O116&lt;&gt;"Ejecución"),"-",""))</f>
        <v/>
      </c>
      <c r="M116" s="87"/>
      <c r="N116" s="90" t="str">
        <f t="shared" si="4"/>
        <v/>
      </c>
      <c r="O116" s="92"/>
      <c r="P116" s="6"/>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+IF(AND(K117&gt;0,O117="Ejecución"),(K117/877802)*Tabla28318587286[[#This Row],[% participación]],IF(AND(K117&gt;0,O117&lt;&gt;"Ejecución"),"-",""))</f>
        <v/>
      </c>
      <c r="M117" s="87"/>
      <c r="N117" s="90" t="str">
        <f t="shared" si="4"/>
        <v/>
      </c>
      <c r="O117" s="92"/>
      <c r="P117" s="7"/>
    </row>
    <row r="118" spans="1:16" s="121" customFormat="1" ht="24.75" customHeight="1" outlineLevel="1" x14ac:dyDescent="0.25">
      <c r="A118" s="164">
        <v>18</v>
      </c>
      <c r="B118" s="86"/>
      <c r="C118" s="87"/>
      <c r="D118" s="82"/>
      <c r="E118" s="88"/>
      <c r="F118" s="88"/>
      <c r="G118" s="117" t="str">
        <f t="shared" si="3"/>
        <v/>
      </c>
      <c r="H118" s="86"/>
      <c r="I118" s="82"/>
      <c r="J118" s="82"/>
      <c r="K118" s="91"/>
      <c r="L118" s="192" t="str">
        <f>+IF(AND(K118&gt;0,O118="Ejecución"),(K118/877802)*Tabla28318587286[[#This Row],[% participación]],IF(AND(K118&gt;0,O118&lt;&gt;"Ejecución"),"-",""))</f>
        <v/>
      </c>
      <c r="M118" s="87"/>
      <c r="N118" s="90" t="str">
        <f t="shared" si="4"/>
        <v/>
      </c>
      <c r="O118" s="92"/>
      <c r="P118" s="6"/>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+IF(AND(K119&gt;0,O119="Ejecución"),(K119/877802)*Tabla28318587286[[#This Row],[% participación]],IF(AND(K119&gt;0,O119&lt;&gt;"Ejecución"),"-",""))</f>
        <v/>
      </c>
      <c r="M119" s="87"/>
      <c r="N119" s="90" t="str">
        <f t="shared" si="4"/>
        <v/>
      </c>
      <c r="O119" s="92"/>
      <c r="P119" s="7"/>
    </row>
    <row r="120" spans="1:16" s="121" customFormat="1" ht="24.75" customHeight="1" outlineLevel="1" x14ac:dyDescent="0.25">
      <c r="A120" s="164">
        <v>20</v>
      </c>
      <c r="B120" s="86"/>
      <c r="C120" s="87"/>
      <c r="D120" s="82"/>
      <c r="E120" s="88"/>
      <c r="F120" s="88"/>
      <c r="G120" s="117" t="str">
        <f t="shared" si="3"/>
        <v/>
      </c>
      <c r="H120" s="86"/>
      <c r="I120" s="82"/>
      <c r="J120" s="82"/>
      <c r="K120" s="91"/>
      <c r="L120" s="192" t="str">
        <f>+IF(AND(K120&gt;0,O120="Ejecución"),(K120/877802)*Tabla28318587286[[#This Row],[% participación]],IF(AND(K120&gt;0,O120&lt;&gt;"Ejecución"),"-",""))</f>
        <v/>
      </c>
      <c r="M120" s="87"/>
      <c r="N120" s="90" t="str">
        <f t="shared" si="4"/>
        <v/>
      </c>
      <c r="O120" s="92"/>
      <c r="P120" s="6"/>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+IF(AND(K121&gt;0,O121="Ejecución"),(K121/877802)*Tabla28318587286[[#This Row],[% participación]],IF(AND(K121&gt;0,O121&lt;&gt;"Ejecución"),"-",""))</f>
        <v/>
      </c>
      <c r="M121" s="87"/>
      <c r="N121" s="90" t="str">
        <f t="shared" si="4"/>
        <v/>
      </c>
      <c r="O121" s="92"/>
      <c r="P121" s="7"/>
    </row>
    <row r="122" spans="1:16" s="121" customFormat="1" ht="24.75" customHeight="1" outlineLevel="1" x14ac:dyDescent="0.25">
      <c r="A122" s="164">
        <v>22</v>
      </c>
      <c r="B122" s="86"/>
      <c r="C122" s="87"/>
      <c r="D122" s="82"/>
      <c r="E122" s="88"/>
      <c r="F122" s="88"/>
      <c r="G122" s="117" t="str">
        <f t="shared" si="3"/>
        <v/>
      </c>
      <c r="H122" s="86"/>
      <c r="I122" s="82"/>
      <c r="J122" s="82"/>
      <c r="K122" s="91"/>
      <c r="L122" s="192" t="str">
        <f>+IF(AND(K122&gt;0,O122="Ejecución"),(K122/877802)*Tabla28318587286[[#This Row],[% participación]],IF(AND(K122&gt;0,O122&lt;&gt;"Ejecución"),"-",""))</f>
        <v/>
      </c>
      <c r="M122" s="87"/>
      <c r="N122" s="90" t="str">
        <f t="shared" si="4"/>
        <v/>
      </c>
      <c r="O122" s="92"/>
      <c r="P122" s="6"/>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+IF(AND(K123&gt;0,O123="Ejecución"),(K123/877802)*Tabla28318587286[[#This Row],[% participación]],IF(AND(K123&gt;0,O123&lt;&gt;"Ejecución"),"-",""))</f>
        <v/>
      </c>
      <c r="M123" s="87"/>
      <c r="N123" s="90" t="str">
        <f t="shared" si="4"/>
        <v/>
      </c>
      <c r="O123" s="92"/>
      <c r="P123" s="7"/>
    </row>
    <row r="124" spans="1:16" s="121" customFormat="1" ht="24.75" customHeight="1" outlineLevel="1" x14ac:dyDescent="0.25">
      <c r="A124" s="164">
        <v>24</v>
      </c>
      <c r="B124" s="86"/>
      <c r="C124" s="87"/>
      <c r="D124" s="82"/>
      <c r="E124" s="88"/>
      <c r="F124" s="88"/>
      <c r="G124" s="117" t="str">
        <f t="shared" si="3"/>
        <v/>
      </c>
      <c r="H124" s="86"/>
      <c r="I124" s="82"/>
      <c r="J124" s="82"/>
      <c r="K124" s="91"/>
      <c r="L124" s="192" t="str">
        <f>+IF(AND(K124&gt;0,O124="Ejecución"),(K124/877802)*Tabla28318587286[[#This Row],[% participación]],IF(AND(K124&gt;0,O124&lt;&gt;"Ejecución"),"-",""))</f>
        <v/>
      </c>
      <c r="M124" s="87"/>
      <c r="N124" s="90" t="str">
        <f t="shared" si="4"/>
        <v/>
      </c>
      <c r="O124" s="92"/>
      <c r="P124" s="6"/>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+IF(AND(K125&gt;0,O125="Ejecución"),(K125/877802)*Tabla28318587286[[#This Row],[% participación]],IF(AND(K125&gt;0,O125&lt;&gt;"Ejecución"),"-",""))</f>
        <v/>
      </c>
      <c r="M125" s="87"/>
      <c r="N125" s="90" t="str">
        <f t="shared" si="4"/>
        <v/>
      </c>
      <c r="O125" s="92"/>
      <c r="P125" s="7"/>
    </row>
    <row r="126" spans="1:16" s="121" customFormat="1" ht="24.75" customHeight="1" outlineLevel="1" x14ac:dyDescent="0.25">
      <c r="A126" s="164">
        <v>26</v>
      </c>
      <c r="B126" s="86"/>
      <c r="C126" s="87"/>
      <c r="D126" s="82"/>
      <c r="E126" s="88"/>
      <c r="F126" s="88"/>
      <c r="G126" s="117" t="str">
        <f t="shared" si="3"/>
        <v/>
      </c>
      <c r="H126" s="86"/>
      <c r="I126" s="82"/>
      <c r="J126" s="82"/>
      <c r="K126" s="91"/>
      <c r="L126" s="192" t="str">
        <f>+IF(AND(K126&gt;0,O126="Ejecución"),(K126/877802)*Tabla28318587286[[#This Row],[% participación]],IF(AND(K126&gt;0,O126&lt;&gt;"Ejecución"),"-",""))</f>
        <v/>
      </c>
      <c r="M126" s="87"/>
      <c r="N126" s="90" t="str">
        <f t="shared" si="4"/>
        <v/>
      </c>
      <c r="O126" s="92"/>
      <c r="P126" s="6"/>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+IF(AND(K127&gt;0,O127="Ejecución"),(K127/877802)*Tabla28318587286[[#This Row],[% participación]],IF(AND(K127&gt;0,O127&lt;&gt;"Ejecución"),"-",""))</f>
        <v/>
      </c>
      <c r="M127" s="87"/>
      <c r="N127" s="90" t="str">
        <f t="shared" si="4"/>
        <v/>
      </c>
      <c r="O127" s="92"/>
      <c r="P127" s="7"/>
    </row>
    <row r="128" spans="1:16" s="121" customFormat="1" ht="24.75" customHeight="1" outlineLevel="1" x14ac:dyDescent="0.25">
      <c r="A128" s="164">
        <v>28</v>
      </c>
      <c r="B128" s="86"/>
      <c r="C128" s="87"/>
      <c r="D128" s="82"/>
      <c r="E128" s="88"/>
      <c r="F128" s="88"/>
      <c r="G128" s="117" t="str">
        <f t="shared" si="3"/>
        <v/>
      </c>
      <c r="H128" s="86"/>
      <c r="I128" s="82"/>
      <c r="J128" s="82"/>
      <c r="K128" s="91"/>
      <c r="L128" s="192" t="str">
        <f>+IF(AND(K128&gt;0,O128="Ejecución"),(K128/877802)*Tabla28318587286[[#This Row],[% participación]],IF(AND(K128&gt;0,O128&lt;&gt;"Ejecución"),"-",""))</f>
        <v/>
      </c>
      <c r="M128" s="87"/>
      <c r="N128" s="90" t="str">
        <f t="shared" si="4"/>
        <v/>
      </c>
      <c r="O128" s="92"/>
      <c r="P128" s="6"/>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+IF(AND(K129&gt;0,O129="Ejecución"),(K129/877802)*Tabla28318587286[[#This Row],[% participación]],IF(AND(K129&gt;0,O129&lt;&gt;"Ejecución"),"-",""))</f>
        <v/>
      </c>
      <c r="M129" s="87"/>
      <c r="N129" s="90" t="str">
        <f t="shared" si="4"/>
        <v/>
      </c>
      <c r="O129" s="92"/>
      <c r="P129" s="7"/>
    </row>
    <row r="130" spans="1:16" s="121" customFormat="1" ht="24.75" customHeight="1" outlineLevel="1" x14ac:dyDescent="0.25">
      <c r="A130" s="164">
        <v>30</v>
      </c>
      <c r="B130" s="86"/>
      <c r="C130" s="87"/>
      <c r="D130" s="82"/>
      <c r="E130" s="88"/>
      <c r="F130" s="88"/>
      <c r="G130" s="117" t="str">
        <f t="shared" si="3"/>
        <v/>
      </c>
      <c r="H130" s="86"/>
      <c r="I130" s="82"/>
      <c r="J130" s="82"/>
      <c r="K130" s="91"/>
      <c r="L130" s="192" t="str">
        <f>+IF(AND(K130&gt;0,O130="Ejecución"),(K130/877802)*Tabla28318587286[[#This Row],[% participación]],IF(AND(K130&gt;0,O130&lt;&gt;"Ejecución"),"-",""))</f>
        <v/>
      </c>
      <c r="M130" s="87"/>
      <c r="N130" s="90" t="str">
        <f t="shared" si="4"/>
        <v/>
      </c>
      <c r="O130" s="92"/>
      <c r="P130" s="6"/>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+IF(AND(K131&gt;0,O131="Ejecución"),(K131/877802)*Tabla28318587286[[#This Row],[% participación]],IF(AND(K131&gt;0,O131&lt;&gt;"Ejecución"),"-",""))</f>
        <v/>
      </c>
      <c r="M131" s="87"/>
      <c r="N131" s="90" t="str">
        <f t="shared" si="4"/>
        <v/>
      </c>
      <c r="O131" s="92"/>
      <c r="P131" s="7"/>
    </row>
    <row r="132" spans="1:16" s="121" customFormat="1" ht="24.75" customHeight="1" outlineLevel="1" x14ac:dyDescent="0.25">
      <c r="A132" s="164">
        <v>32</v>
      </c>
      <c r="B132" s="86"/>
      <c r="C132" s="87"/>
      <c r="D132" s="82"/>
      <c r="E132" s="88"/>
      <c r="F132" s="88"/>
      <c r="G132" s="117" t="str">
        <f t="shared" si="3"/>
        <v/>
      </c>
      <c r="H132" s="86"/>
      <c r="I132" s="82"/>
      <c r="J132" s="82"/>
      <c r="K132" s="91"/>
      <c r="L132" s="192" t="str">
        <f>+IF(AND(K132&gt;0,O132="Ejecución"),(K132/877802)*Tabla28318587286[[#This Row],[% participación]],IF(AND(K132&gt;0,O132&lt;&gt;"Ejecución"),"-",""))</f>
        <v/>
      </c>
      <c r="M132" s="87"/>
      <c r="N132" s="90" t="str">
        <f t="shared" si="4"/>
        <v/>
      </c>
      <c r="O132" s="92"/>
      <c r="P132" s="6"/>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+IF(AND(K133&gt;0,O133="Ejecución"),(K133/877802)*Tabla28318587286[[#This Row],[% participación]],IF(AND(K133&gt;0,O133&lt;&gt;"Ejecución"),"-",""))</f>
        <v/>
      </c>
      <c r="M133" s="87"/>
      <c r="N133" s="90" t="str">
        <f t="shared" si="4"/>
        <v/>
      </c>
      <c r="O133" s="92"/>
      <c r="P133" s="7"/>
    </row>
    <row r="134" spans="1:16" s="121" customFormat="1" ht="24.75" customHeight="1" outlineLevel="1" x14ac:dyDescent="0.25">
      <c r="A134" s="164">
        <v>34</v>
      </c>
      <c r="B134" s="86"/>
      <c r="C134" s="87"/>
      <c r="D134" s="82"/>
      <c r="E134" s="88"/>
      <c r="F134" s="88"/>
      <c r="G134" s="117" t="str">
        <f t="shared" si="3"/>
        <v/>
      </c>
      <c r="H134" s="86"/>
      <c r="I134" s="82"/>
      <c r="J134" s="82"/>
      <c r="K134" s="91"/>
      <c r="L134" s="192" t="str">
        <f>+IF(AND(K134&gt;0,O134="Ejecución"),(K134/877802)*Tabla28318587286[[#This Row],[% participación]],IF(AND(K134&gt;0,O134&lt;&gt;"Ejecución"),"-",""))</f>
        <v/>
      </c>
      <c r="M134" s="87"/>
      <c r="N134" s="90" t="str">
        <f t="shared" si="4"/>
        <v/>
      </c>
      <c r="O134" s="92"/>
      <c r="P134" s="6"/>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+IF(AND(K135&gt;0,O135="Ejecución"),(K135/877802)*Tabla28318587286[[#This Row],[% participación]],IF(AND(K135&gt;0,O135&lt;&gt;"Ejecución"),"-",""))</f>
        <v/>
      </c>
      <c r="M135" s="87"/>
      <c r="N135" s="90" t="str">
        <f t="shared" si="4"/>
        <v/>
      </c>
      <c r="O135" s="92"/>
      <c r="P135" s="7"/>
    </row>
    <row r="136" spans="1:16" s="121" customFormat="1" ht="24.75" customHeight="1" outlineLevel="1" x14ac:dyDescent="0.25">
      <c r="A136" s="164">
        <v>36</v>
      </c>
      <c r="B136" s="86"/>
      <c r="C136" s="87"/>
      <c r="D136" s="82"/>
      <c r="E136" s="88"/>
      <c r="F136" s="88"/>
      <c r="G136" s="117" t="str">
        <f t="shared" si="3"/>
        <v/>
      </c>
      <c r="H136" s="86"/>
      <c r="I136" s="82"/>
      <c r="J136" s="82"/>
      <c r="K136" s="91"/>
      <c r="L136" s="192" t="str">
        <f>+IF(AND(K136&gt;0,O136="Ejecución"),(K136/877802)*Tabla28318587286[[#This Row],[% participación]],IF(AND(K136&gt;0,O136&lt;&gt;"Ejecución"),"-",""))</f>
        <v/>
      </c>
      <c r="M136" s="87"/>
      <c r="N136" s="90" t="str">
        <f t="shared" si="4"/>
        <v/>
      </c>
      <c r="O136" s="92"/>
      <c r="P136" s="6"/>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+IF(AND(K137&gt;0,O137="Ejecución"),(K137/877802)*Tabla28318587286[[#This Row],[% participación]],IF(AND(K137&gt;0,O137&lt;&gt;"Ejecución"),"-",""))</f>
        <v/>
      </c>
      <c r="M137" s="87"/>
      <c r="N137" s="90" t="str">
        <f t="shared" si="4"/>
        <v/>
      </c>
      <c r="O137" s="92"/>
      <c r="P137" s="7"/>
    </row>
    <row r="138" spans="1:16" s="121" customFormat="1" ht="24.75" customHeight="1" outlineLevel="1" x14ac:dyDescent="0.25">
      <c r="A138" s="164">
        <v>38</v>
      </c>
      <c r="B138" s="86"/>
      <c r="C138" s="87"/>
      <c r="D138" s="82"/>
      <c r="E138" s="88"/>
      <c r="F138" s="88"/>
      <c r="G138" s="117" t="str">
        <f t="shared" si="3"/>
        <v/>
      </c>
      <c r="H138" s="86"/>
      <c r="I138" s="82"/>
      <c r="J138" s="82"/>
      <c r="K138" s="91"/>
      <c r="L138" s="192" t="str">
        <f>+IF(AND(K138&gt;0,O138="Ejecución"),(K138/877802)*Tabla28318587286[[#This Row],[% participación]],IF(AND(K138&gt;0,O138&lt;&gt;"Ejecución"),"-",""))</f>
        <v/>
      </c>
      <c r="M138" s="87"/>
      <c r="N138" s="90" t="str">
        <f t="shared" si="4"/>
        <v/>
      </c>
      <c r="O138" s="92"/>
      <c r="P138" s="6"/>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+IF(AND(K139&gt;0,O139="Ejecución"),(K139/877802)*Tabla28318587286[[#This Row],[% participación]],IF(AND(K139&gt;0,O139&lt;&gt;"Ejecución"),"-",""))</f>
        <v/>
      </c>
      <c r="M139" s="87"/>
      <c r="N139" s="90" t="str">
        <f t="shared" si="4"/>
        <v/>
      </c>
      <c r="O139" s="92"/>
      <c r="P139" s="7"/>
    </row>
    <row r="140" spans="1:16" s="121" customFormat="1" ht="24.75" customHeight="1" outlineLevel="1" x14ac:dyDescent="0.25">
      <c r="A140" s="164">
        <v>40</v>
      </c>
      <c r="B140" s="86"/>
      <c r="C140" s="87"/>
      <c r="D140" s="82"/>
      <c r="E140" s="88"/>
      <c r="F140" s="88"/>
      <c r="G140" s="117" t="str">
        <f t="shared" si="3"/>
        <v/>
      </c>
      <c r="H140" s="86"/>
      <c r="I140" s="82"/>
      <c r="J140" s="82"/>
      <c r="K140" s="91"/>
      <c r="L140" s="192" t="str">
        <f>+IF(AND(K140&gt;0,O140="Ejecución"),(K140/877802)*Tabla28318587286[[#This Row],[% participación]],IF(AND(K140&gt;0,O140&lt;&gt;"Ejecución"),"-",""))</f>
        <v/>
      </c>
      <c r="M140" s="87"/>
      <c r="N140" s="90" t="str">
        <f t="shared" si="4"/>
        <v/>
      </c>
      <c r="O140" s="92"/>
      <c r="P140" s="6"/>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+IF(AND(K141&gt;0,O141="Ejecución"),(K141/877802)*Tabla28318587286[[#This Row],[% participación]],IF(AND(K141&gt;0,O141&lt;&gt;"Ejecución"),"-",""))</f>
        <v/>
      </c>
      <c r="M141" s="87"/>
      <c r="N141" s="90" t="str">
        <f t="shared" si="4"/>
        <v/>
      </c>
      <c r="O141" s="92"/>
      <c r="P141" s="7"/>
    </row>
    <row r="142" spans="1:16" s="121" customFormat="1" ht="24.75" customHeight="1" outlineLevel="1" x14ac:dyDescent="0.25">
      <c r="A142" s="164">
        <v>42</v>
      </c>
      <c r="B142" s="86"/>
      <c r="C142" s="87"/>
      <c r="D142" s="82"/>
      <c r="E142" s="88"/>
      <c r="F142" s="88"/>
      <c r="G142" s="117" t="str">
        <f t="shared" si="3"/>
        <v/>
      </c>
      <c r="H142" s="86"/>
      <c r="I142" s="82"/>
      <c r="J142" s="82"/>
      <c r="K142" s="91"/>
      <c r="L142" s="192" t="str">
        <f>+IF(AND(K142&gt;0,O142="Ejecución"),(K142/877802)*Tabla28318587286[[#This Row],[% participación]],IF(AND(K142&gt;0,O142&lt;&gt;"Ejecución"),"-",""))</f>
        <v/>
      </c>
      <c r="M142" s="87"/>
      <c r="N142" s="90" t="str">
        <f t="shared" si="4"/>
        <v/>
      </c>
      <c r="O142" s="92"/>
      <c r="P142" s="6"/>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+IF(AND(K143&gt;0,O143="Ejecución"),(K143/877802)*Tabla28318587286[[#This Row],[% participación]],IF(AND(K143&gt;0,O143&lt;&gt;"Ejecución"),"-",""))</f>
        <v/>
      </c>
      <c r="M143" s="87"/>
      <c r="N143" s="90" t="str">
        <f t="shared" si="4"/>
        <v/>
      </c>
      <c r="O143" s="92"/>
      <c r="P143" s="7"/>
    </row>
    <row r="144" spans="1:16" s="121" customFormat="1" ht="24.75" customHeight="1" outlineLevel="1" x14ac:dyDescent="0.25">
      <c r="A144" s="164">
        <v>44</v>
      </c>
      <c r="B144" s="86"/>
      <c r="C144" s="87"/>
      <c r="D144" s="82"/>
      <c r="E144" s="88"/>
      <c r="F144" s="88"/>
      <c r="G144" s="117" t="str">
        <f t="shared" si="3"/>
        <v/>
      </c>
      <c r="H144" s="86"/>
      <c r="I144" s="82"/>
      <c r="J144" s="82"/>
      <c r="K144" s="91"/>
      <c r="L144" s="192" t="str">
        <f>+IF(AND(K144&gt;0,O144="Ejecución"),(K144/877802)*Tabla28318587286[[#This Row],[% participación]],IF(AND(K144&gt;0,O144&lt;&gt;"Ejecución"),"-",""))</f>
        <v/>
      </c>
      <c r="M144" s="87"/>
      <c r="N144" s="90" t="str">
        <f t="shared" si="4"/>
        <v/>
      </c>
      <c r="O144" s="92"/>
      <c r="P144" s="6"/>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+IF(AND(K145&gt;0,O145="Ejecución"),(K145/877802)*Tabla28318587286[[#This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IF(F167&gt;0,SUM(E167+F167),"")</f>
        <v/>
      </c>
      <c r="H167" s="141"/>
      <c r="I167" s="289" t="s">
        <v>1176</v>
      </c>
      <c r="J167" s="290"/>
      <c r="K167" s="291"/>
      <c r="L167" s="183">
        <v>0.02</v>
      </c>
      <c r="M167" s="96"/>
      <c r="N167" s="184" t="str">
        <f>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IF(F168&gt;0,SUM(E168+F168),"")</f>
        <v/>
      </c>
      <c r="H168" s="141"/>
      <c r="I168" s="289" t="s">
        <v>1177</v>
      </c>
      <c r="J168" s="290"/>
      <c r="K168" s="291"/>
      <c r="L168" s="183">
        <v>0.02</v>
      </c>
      <c r="M168" s="96"/>
      <c r="N168" s="184" t="str">
        <f>IF(M168&gt;0,SUM(L168+M168),"")</f>
        <v/>
      </c>
      <c r="O168" s="143"/>
    </row>
    <row r="169" spans="1:28" x14ac:dyDescent="0.25">
      <c r="A169" s="173"/>
      <c r="B169" s="288" t="s">
        <v>1173</v>
      </c>
      <c r="C169" s="288"/>
      <c r="D169" s="288"/>
      <c r="E169" s="183">
        <v>0.03</v>
      </c>
      <c r="F169" s="96"/>
      <c r="G169" s="184" t="str">
        <f>IF(F169&gt;0,SUM(E169+F169),"")</f>
        <v/>
      </c>
      <c r="H169" s="141"/>
      <c r="I169" s="289" t="s">
        <v>1178</v>
      </c>
      <c r="J169" s="290"/>
      <c r="K169" s="291"/>
      <c r="L169" s="183">
        <v>0.02</v>
      </c>
      <c r="M169" s="96"/>
      <c r="N169" s="184" t="str">
        <f>IF(M169&gt;0,SUM(L169+M169),"")</f>
        <v/>
      </c>
      <c r="O169" s="143"/>
    </row>
    <row r="170" spans="1:28" x14ac:dyDescent="0.25">
      <c r="A170" s="173"/>
      <c r="B170" s="141"/>
      <c r="C170" s="141"/>
      <c r="D170" s="141"/>
      <c r="E170" s="141"/>
      <c r="F170" s="141"/>
      <c r="G170" s="141"/>
      <c r="H170" s="141"/>
      <c r="I170" s="289" t="s">
        <v>1179</v>
      </c>
      <c r="J170" s="290"/>
      <c r="K170" s="291"/>
      <c r="L170" s="183">
        <v>0.02</v>
      </c>
      <c r="M170" s="96"/>
      <c r="N170" s="184" t="str">
        <f>IF(M170&gt;0,SUM(L170+M170),"")</f>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2021-01-05T16:12:36Z</cp:lastPrinted>
  <dcterms:created xsi:type="dcterms:W3CDTF">2020-10-14T21:57:42Z</dcterms:created>
  <dcterms:modified xsi:type="dcterms:W3CDTF">2021-01-05T16:17:01Z</dcterms:modified>
</cp:coreProperties>
</file>