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Lenovo\Desktop\"/>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3595" windowHeight="96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<sst xmlns="http://schemas.openxmlformats.org/spreadsheetml/2006/main" count="4060" uniqueCount="2763">
  <si>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</si>
  <si>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</si>
  <si>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</si>
  <si>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</si>
  <si>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</si>
  <si>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</si>
  <si>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</si>
  <si>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</si>
  <si>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</si>
  <si>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</si>
  <si>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</si>
  <si>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</si>
  <si>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</si>
  <si>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</si>
  <si>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</si>
  <si>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</si>
  <si>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</si>
  <si>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</si>
  <si>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</si>
  <si>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</si>
  <si>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</si>
  <si>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</si>
  <si>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</si>
  <si>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</si>
  <si>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</si>
  <si>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</si>
  <si>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</si>
  <si>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</si>
  <si>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</si>
  <si>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</si>
  <si>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</si>
  <si>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</si>
  <si>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</si>
  <si>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</si>
  <si>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</si>
  <si>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</si>
  <si>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</si>
  <si>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</si>
  <si>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</si>
  <si>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</si>
  <si>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</si>
  <si>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</si>
  <si>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</si>
  <si>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</si>
  <si>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</si>
  <si>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</si>
  <si>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</si>
  <si>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</si>
  <si>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</si>
  <si>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</si>
  <si>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</si>
  <si>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</si>
  <si>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</si>
  <si>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</si>
  <si>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</si>
  <si>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</si>
  <si>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</si>
  <si>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</si>
  <si>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</si>
  <si>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</si>
  <si>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</si>
  <si>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</si>
  <si>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</si>
  <si>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</si>
  <si>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</si>
  <si>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</si>
  <si>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</si>
  <si>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</si>
  <si>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</si>
  <si>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</si>
  <si>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</si>
  <si>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</si>
  <si>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</si>
  <si>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</si>
  <si>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</si>
  <si>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</si>
  <si>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</si>
  <si>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</si>
  <si>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</si>
  <si>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</si>
  <si>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</si>
  <si>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</si>
  <si>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</si>
  <si>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</si>
  <si>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</si>
  <si>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</si>
  <si>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</si>
  <si>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</si>
  <si>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</si>
  <si>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</si>
  <si>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</si>
  <si>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</si>
  <si>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</si>
  <si>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</si>
  <si>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</si>
  <si>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</si>
  <si>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</si>
  <si>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</si>
  <si>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</si>
  <si>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</si>
  <si>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</si>
  <si>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</si>
  <si>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</si>
  <si>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</si>
  <si>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</si>
  <si>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</si>
  <si>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</si>
  <si>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</si>
  <si>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</si>
  <si>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</si>
  <si>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</si>
  <si>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</si>
  <si>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</si>
  <si>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</si>
  <si>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</si>
  <si>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</si>
  <si>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</si>
  <si>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</si>
  <si>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</si>
  <si>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</si>
  <si>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</si>
  <si>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</si>
  <si>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</si>
  <si>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</si>
  <si>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</si>
  <si>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</si>
  <si>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</si>
  <si>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</si>
  <si>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</si>
  <si>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</si>
  <si>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</si>
  <si>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</si>
  <si>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</si>
  <si>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</si>
  <si>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</si>
  <si>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</si>
  <si>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</si>
  <si>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</si>
  <si>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</si>
  <si>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</si>
  <si>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</si>
  <si>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</si>
  <si>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</si>
  <si>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</si>
  <si>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</si>
  <si>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</si>
  <si>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</si>
  <si>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</si>
  <si>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</si>
  <si>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</si>
  <si>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</si>
  <si>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</si>
  <si>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</si>
  <si>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</si>
  <si>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</si>
  <si>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</si>
  <si>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</si>
  <si>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</si>
  <si>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</si>
  <si>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</si>
  <si>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</si>
  <si>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</si>
  <si>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</si>
  <si>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</si>
  <si>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</si>
  <si>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</si>
  <si>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</si>
  <si>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</si>
  <si>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</si>
  <si>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</si>
  <si>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</si>
  <si>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</si>
  <si>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</si>
  <si>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</si>
  <si>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</si>
  <si>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</si>
  <si>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</si>
  <si>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</si>
  <si>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</si>
  <si>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</si>
  <si>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</si>
  <si>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</si>
  <si>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</si>
  <si>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</si>
  <si>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</si>
  <si>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</si>
  <si>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</si>
  <si>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</si>
  <si>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</si>
  <si>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</si>
  <si>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</si>
  <si>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</si>
  <si>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</si>
  <si>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</si>
  <si>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</si>
  <si>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</si>
  <si>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</si>
  <si>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</si>
  <si>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</si>
  <si>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</si>
  <si>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</si>
  <si>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</si>
  <si>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</si>
  <si>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</si>
  <si>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</si>
  <si>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</si>
  <si>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</si>
  <si>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</si>
  <si>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</si>
  <si>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</si>
  <si>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</si>
  <si>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</si>
  <si>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</si>
  <si>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</si>
  <si>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</si>
  <si>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</si>
  <si>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</si>
  <si>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</si>
  <si>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</si>
  <si>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</si>
  <si>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</si>
  <si>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</si>
  <si>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</si>
  <si>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</si>
  <si>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</si>
  <si>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</si>
  <si>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</si>
  <si>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</si>
  <si>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</si>
  <si>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</si>
  <si>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</si>
  <si>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</si>
  <si>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</si>
  <si>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</si>
  <si>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</si>
  <si>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</si>
  <si>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</si>
  <si>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</si>
  <si>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</si>
  <si>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</si>
  <si>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</si>
  <si>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</si>
  <si>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</si>
  <si>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</si>
  <si>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</si>
  <si>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</si>
  <si>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</si>
  <si>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</si>
  <si>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</si>
  <si>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</si>
  <si>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</si>
  <si>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</si>
  <si>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</si>
  <si>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</si>
  <si>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</si>
  <si>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</si>
  <si>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</si>
  <si>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</si>
  <si>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</si>
  <si>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</si>
  <si>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</si>
  <si>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</si>
  <si>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</si>
  <si>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</si>
  <si>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</si>
  <si>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</si>
  <si>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</si>
  <si>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</si>
  <si>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</si>
  <si>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</si>
  <si>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</si>
  <si>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</si>
  <si>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</si>
  <si>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</si>
  <si>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</si>
  <si>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</si>
  <si>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</si>
  <si>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</si>
  <si>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</si>
  <si>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</si>
  <si>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</si>
  <si>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</si>
  <si>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</si>
  <si>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</si>
  <si>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</si>
  <si>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</si>
  <si>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</si>
  <si>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</si>
  <si>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</si>
  <si>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</si>
  <si>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</si>
  <si>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</si>
  <si>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</si>
  <si>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</si>
  <si>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</si>
  <si>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</si>
  <si>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</si>
  <si>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</si>
  <si>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</si>
  <si>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</si>
  <si>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</si>
  <si>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</si>
  <si>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</si>
  <si>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</si>
  <si>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</si>
  <si>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</si>
  <si>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</si>
  <si>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</si>
  <si>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</si>
  <si>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</si>
  <si>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</si>
  <si>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</si>
  <si>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</si>
  <si>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</si>
  <si>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</si>
  <si>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</si>
  <si>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</si>
  <si>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</si>
  <si>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</si>
  <si>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</si>
  <si>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</si>
  <si>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</si>
  <si>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</si>
  <si>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</si>
  <si>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</si>
  <si>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</si>
  <si>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</si>
  <si>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</si>
  <si>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</si>
  <si>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</si>
  <si>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</si>
  <si>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</si>
  <si>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</si>
  <si>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</si>
  <si>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</si>
  <si>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</si>
  <si>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</si>
  <si>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</si>
  <si>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</si>
  <si>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</si>
  <si>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</si>
  <si>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</si>
  <si>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</si>
  <si>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</si>
  <si>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</si>
  <si>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</si>
  <si>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</si>
  <si>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</si>
  <si>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</si>
  <si>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</si>
  <si>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</si>
  <si>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</si>
  <si>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</si>
  <si>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</si>
  <si>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</si>
  <si>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</si>
  <si>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</si>
  <si>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</si>
  <si>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</si>
  <si>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</si>
  <si>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</si>
  <si>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</si>
  <si>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</si>
  <si>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</si>
  <si>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</si>
  <si>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</si>
  <si>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</si>
  <si>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</si>
  <si>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</si>
  <si>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</si>
  <si>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</si>
  <si>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</si>
  <si>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</si>
  <si>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</si>
  <si>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</si>
  <si>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</si>
  <si>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</si>
  <si>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</si>
  <si>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</si>
  <si>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</si>
  <si>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</si>
  <si>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</si>
  <si>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</si>
  <si>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</si>
  <si>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</si>
  <si>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</si>
  <si>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</si>
  <si>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</si>
  <si>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</si>
  <si>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</si>
  <si>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</si>
  <si>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</si>
  <si>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</si>
  <si>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</si>
  <si>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</si>
  <si>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</si>
  <si>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</si>
  <si>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</si>
  <si>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</si>
  <si>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</si>
  <si>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</si>
  <si>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</si>
  <si>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</si>
  <si>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</si>
  <si>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</si>
  <si>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</si>
  <si>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</si>
  <si>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</si>
  <si>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</si>
  <si>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</si>
  <si>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</si>
  <si>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</si>
  <si>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</si>
  <si>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</si>
  <si>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</si>
  <si>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</si>
  <si>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</si>
  <si>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</si>
  <si>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</si>
  <si>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</si>
  <si>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</si>
  <si>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</si>
  <si>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</si>
  <si>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</si>
  <si>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</si>
  <si>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</si>
  <si>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</si>
  <si>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</si>
  <si>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</si>
  <si>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</si>
  <si>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</si>
  <si>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</si>
  <si>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</si>
  <si>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</si>
  <si>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</si>
  <si>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</si>
  <si>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</si>
  <si>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</si>
  <si>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</si>
  <si>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</si>
  <si>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</si>
  <si>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</si>
  <si>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</si>
  <si>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</si>
  <si>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</si>
  <si>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</si>
  <si>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</si>
  <si>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</si>
  <si>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</si>
  <si>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</si>
  <si>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</si>
  <si>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</si>
  <si>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</si>
  <si>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</si>
  <si>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</si>
  <si>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</si>
  <si>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</si>
  <si>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</si>
  <si>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</si>
  <si>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</si>
  <si>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</si>
  <si>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</si>
  <si>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</si>
  <si>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</si>
  <si>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</si>
  <si>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</si>
  <si>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</si>
  <si>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</si>
  <si>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</si>
  <si>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</si>
  <si>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</si>
  <si>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</si>
  <si>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</si>
  <si>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</si>
  <si>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</si>
  <si>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</si>
  <si>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</si>
  <si>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</si>
  <si>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</si>
  <si>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</si>
  <si>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</si>
  <si>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</si>
  <si>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</si>
  <si>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</si>
  <si>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</si>
  <si>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</si>
  <si>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</si>
  <si>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</si>
  <si>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</si>
  <si>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</si>
  <si>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</si>
  <si>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</si>
  <si>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</si>
  <si>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</si>
  <si>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</si>
  <si>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</si>
  <si>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</si>
  <si>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</si>
  <si>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</si>
  <si>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</si>
  <si>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</si>
  <si>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</si>
  <si>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</si>
  <si>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</si>
  <si>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</si>
  <si>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</si>
  <si>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</si>
  <si>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</si>
  <si>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</si>
  <si>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</si>
  <si>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</si>
  <si>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</si>
  <si>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</si>
  <si>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</si>
  <si>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</si>
  <si>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</si>
  <si>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</si>
  <si>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</si>
  <si>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</si>
  <si>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</si>
  <si>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</si>
  <si>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</si>
  <si>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</si>
  <si>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</si>
  <si>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</si>
  <si>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</si>
  <si>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</si>
  <si>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</si>
  <si>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</si>
  <si>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</si>
  <si>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</si>
  <si>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</si>
  <si>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</si>
  <si>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</si>
  <si>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</si>
  <si>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</si>
  <si>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</si>
  <si>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</si>
  <si>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</si>
  <si>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</si>
  <si>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</si>
  <si>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</si>
  <si>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</si>
  <si>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</si>
  <si>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</si>
  <si>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</si>
  <si>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</si>
  <si>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</si>
  <si>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</si>
  <si>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</si>
  <si>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</si>
  <si>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</si>
  <si>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</si>
  <si>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</si>
  <si>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</si>
  <si>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</si>
  <si>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</si>
  <si>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</si>
  <si>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</si>
  <si>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</si>
  <si>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</si>
  <si>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</si>
  <si>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</si>
  <si>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</si>
  <si>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</si>
  <si>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</si>
  <si>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</si>
  <si>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</si>
  <si>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</si>
  <si>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</si>
  <si>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</si>
  <si>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</si>
  <si>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</si>
  <si>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</si>
  <si>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</si>
  <si>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</si>
  <si>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</si>
  <si>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</si>
  <si>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</si>
  <si>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</si>
  <si>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</si>
  <si>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</si>
  <si>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</si>
  <si>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</si>
  <si>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</si>
  <si>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</si>
  <si>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</si>
  <si>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</si>
  <si>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</si>
  <si>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</si>
  <si>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</si>
  <si>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</si>
  <si>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</si>
  <si>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</si>
  <si>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</si>
  <si>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</si>
  <si>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</si>
  <si>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</si>
  <si>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</si>
  <si>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</si>
  <si>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</si>
  <si>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</si>
  <si>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</si>
  <si>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</si>
  <si>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</si>
  <si>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</si>
  <si>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</si>
  <si>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</si>
  <si>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</si>
  <si>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</si>
  <si>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</si>
  <si>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</si>
  <si>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</si>
  <si>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</si>
  <si>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</si>
  <si>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</si>
  <si>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</si>
  <si>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</si>
  <si>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</si>
  <si>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</si>
  <si>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</si>
  <si>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</si>
  <si>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</si>
  <si>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</si>
  <si>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</si>
  <si>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</si>
  <si>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</si>
  <si>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</si>
  <si>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</si>
  <si>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</si>
  <si>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</si>
  <si>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</si>
  <si>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</si>
  <si>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</si>
  <si>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</si>
  <si>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</si>
  <si>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</si>
  <si>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</si>
  <si>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</si>
  <si>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</si>
  <si>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</si>
  <si>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</si>
  <si>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</si>
  <si>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</si>
  <si>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</si>
  <si>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</si>
  <si>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</si>
  <si>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</si>
  <si>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</si>
  <si>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</si>
  <si>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</si>
  <si>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</si>
  <si>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</si>
  <si>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</si>
  <si>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</si>
  <si>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</si>
  <si>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</si>
  <si>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</si>
  <si>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</si>
  <si>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</si>
  <si>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</si>
  <si>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</si>
  <si>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</si>
  <si>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</si>
  <si>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</si>
  <si>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</si>
  <si>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</si>
  <si>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</si>
  <si>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</si>
  <si>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</si>
  <si>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</si>
  <si>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</si>
  <si>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</si>
  <si>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</si>
  <si>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</si>
  <si>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</si>
  <si>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</si>
  <si>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</si>
  <si>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</si>
  <si>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</si>
  <si>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</si>
  <si>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</si>
  <si>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</si>
  <si>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</si>
  <si>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</si>
  <si>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</si>
  <si>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</si>
  <si>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</si>
  <si>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</si>
  <si>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</si>
  <si>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</si>
  <si>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</si>
  <si>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</si>
  <si>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</si>
  <si>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</si>
  <si>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</si>
  <si>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</si>
  <si>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</si>
  <si>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</si>
  <si>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</si>
  <si>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</si>
  <si>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</si>
  <si>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</si>
  <si>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</si>
  <si>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</si>
  <si>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</si>
  <si>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</si>
  <si>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</si>
  <si>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</si>
  <si>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</si>
  <si>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</si>
  <si>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</si>
  <si>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</si>
  <si>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</si>
  <si>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</si>
  <si>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</si>
  <si>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</si>
  <si>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</si>
  <si>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</si>
  <si>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</si>
  <si>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</si>
  <si>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</si>
  <si>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</si>
  <si>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</si>
  <si>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</si>
  <si>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</si>
  <si>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</si>
  <si>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</si>
  <si>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</si>
  <si>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</si>
  <si>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</si>
  <si>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</si>
  <si>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</si>
  <si>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</si>
  <si>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</si>
  <si>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</si>
  <si>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</si>
  <si>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</si>
  <si>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</si>
  <si>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</si>
  <si>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</si>
  <si>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</si>
  <si>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</si>
  <si>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</si>
  <si>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</si>
  <si>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</si>
  <si>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</si>
  <si>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</si>
  <si>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</si>
  <si>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</si>
  <si>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</si>
  <si>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</si>
  <si>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</si>
  <si>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</si>
  <si>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</si>
  <si>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</si>
  <si>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</si>
  <si>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</si>
  <si>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</si>
  <si>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</si>
  <si>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</si>
  <si>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</si>
  <si>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</si>
  <si>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</si>
  <si>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</si>
  <si>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</si>
  <si>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</si>
  <si>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</si>
  <si>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</si>
  <si>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</si>
  <si>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</si>
  <si>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</si>
  <si>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</si>
  <si>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</si>
  <si>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</si>
  <si>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</si>
  <si>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</si>
  <si>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</si>
  <si>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</si>
  <si>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</si>
  <si>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</si>
  <si>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</si>
  <si>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</si>
  <si>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</si>
  <si>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</si>
  <si>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</si>
  <si>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</si>
  <si>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</si>
  <si>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</si>
  <si>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</si>
  <si>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</si>
  <si>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</si>
  <si>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</si>
  <si>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</si>
  <si>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</si>
  <si>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</si>
  <si>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</si>
  <si>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</si>
  <si>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</si>
  <si>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</si>
  <si>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</si>
  <si>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</si>
  <si>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</si>
  <si>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</si>
  <si>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</si>
  <si>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</si>
  <si>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</si>
  <si>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</si>
  <si>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</si>
  <si>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</si>
  <si>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</si>
  <si>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</si>
  <si>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</si>
  <si>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</si>
  <si>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</si>
  <si>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</si>
  <si>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</si>
  <si>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</si>
  <si>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</si>
  <si>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</si>
  <si>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</si>
  <si>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</si>
  <si>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</si>
  <si>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</si>
  <si>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</si>
  <si>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</si>
  <si>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</si>
  <si>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</si>
  <si>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</si>
  <si>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</si>
  <si>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</si>
  <si>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</si>
  <si>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</si>
  <si>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</si>
  <si>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</si>
  <si>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</si>
  <si>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</si>
  <si>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</si>
  <si>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</si>
  <si>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</si>
  <si>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</si>
  <si>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</si>
  <si>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</si>
  <si>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</si>
  <si>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</si>
  <si>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</si>
  <si>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</si>
  <si>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</si>
  <si>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</si>
  <si>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</si>
  <si>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</si>
  <si>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</si>
  <si>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</si>
  <si>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</si>
  <si>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</si>
  <si>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</si>
  <si>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</si>
  <si>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</si>
  <si>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</si>
  <si>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</si>
  <si>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</si>
  <si>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</si>
  <si>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</si>
  <si>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</si>
  <si>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</si>
  <si>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</si>
  <si>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</si>
  <si>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</si>
  <si>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</si>
  <si>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</si>
  <si>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</si>
  <si>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</si>
  <si>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</si>
  <si>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</si>
  <si>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</si>
  <si>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</si>
  <si>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</si>
  <si>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</si>
  <si>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</si>
  <si>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</si>
  <si>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</si>
  <si>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</si>
  <si>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</si>
  <si>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</si>
  <si>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</si>
  <si>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</si>
  <si>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</si>
  <si>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</si>
  <si>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</si>
  <si>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</si>
  <si>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</si>
  <si>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</si>
  <si>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</si>
  <si>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</si>
  <si>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</si>
  <si>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</si>
  <si>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</si>
  <si>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</si>
  <si>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</si>
  <si>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</si>
  <si>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</si>
  <si>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</si>
  <si>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</si>
  <si>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</si>
  <si>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</si>
  <si>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</si>
  <si>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</si>
  <si>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</si>
  <si>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</si>
  <si>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</si>
  <si>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</si>
  <si>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</si>
  <si>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</si>
  <si>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</si>
  <si>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</si>
  <si>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</si>
  <si>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</si>
  <si>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</si>
  <si>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</si>
  <si>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</si>
  <si>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</si>
  <si>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</si>
  <si>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</si>
  <si>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</si>
  <si>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</si>
  <si>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</si>
  <si>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</si>
  <si>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</si>
  <si>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</si>
  <si>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</si>
  <si>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</si>
  <si>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</si>
  <si>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</si>
  <si>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</si>
  <si>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</si>
  <si>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</si>
  <si>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</si>
  <si>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</si>
  <si>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</si>
  <si>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</si>
  <si>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</si>
  <si>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</si>
  <si>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</si>
  <si>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</si>
  <si>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</si>
  <si>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</si>
  <si>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</si>
  <si>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</si>
  <si>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</si>
  <si>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</si>
  <si>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</si>
  <si>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</si>
  <si>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</si>
  <si>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</si>
  <si>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</si>
  <si>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</si>
  <si>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</si>
  <si>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</si>
  <si>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</si>
  <si>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</si>
  <si>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</si>
  <si>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</si>
  <si>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</si>
  <si>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</si>
  <si>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</si>
  <si>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</si>
  <si>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</si>
  <si>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</si>
  <si>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</si>
  <si>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</si>
  <si>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</si>
  <si>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</si>
  <si>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</si>
  <si>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</si>
  <si>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</si>
  <si>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</si>
  <si>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</si>
  <si>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</si>
  <si>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</si>
  <si>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</si>
  <si>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</si>
  <si>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</si>
  <si>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</si>
  <si>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</si>
  <si>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</si>
  <si>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</si>
  <si>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</si>
  <si>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</si>
  <si>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</si>
  <si>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</si>
  <si>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</si>
  <si>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</si>
  <si>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</si>
  <si>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</si>
  <si>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</si>
  <si>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</si>
  <si>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</si>
  <si>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</si>
  <si>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</si>
  <si>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</si>
  <si>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</si>
  <si>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</si>
  <si>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</si>
  <si>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</si>
  <si>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</si>
  <si>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</si>
  <si>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</si>
  <si>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</si>
  <si>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</si>
  <si>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</si>
  <si>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</si>
  <si>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</si>
  <si>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</si>
  <si>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</si>
  <si>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</si>
  <si>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</si>
  <si>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</si>
  <si>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</si>
  <si>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</si>
  <si>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</si>
  <si>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</si>
  <si>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</si>
  <si>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</si>
  <si>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</si>
  <si>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</si>
  <si>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</si>
  <si>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</si>
  <si>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</si>
  <si>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</si>
  <si>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</si>
  <si>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</si>
  <si>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</si>
  <si>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</si>
  <si>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</si>
  <si>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</si>
  <si>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</si>
  <si>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</si>
  <si>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</si>
  <si>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</si>
  <si>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</si>
  <si>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</si>
  <si>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</si>
  <si>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</si>
  <si>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</si>
  <si>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</si>
  <si>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</si>
  <si>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</si>
  <si>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</si>
  <si>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</si>
  <si>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</si>
  <si>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</si>
  <si>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</si>
  <si>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</si>
  <si>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</si>
  <si>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</si>
  <si>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</si>
  <si>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</si>
  <si>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</si>
  <si>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</si>
  <si>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</si>
  <si>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</si>
  <si>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</si>
  <si>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</si>
  <si>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</si>
  <si>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</si>
  <si>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</si>
  <si>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</si>
  <si>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</si>
  <si>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</si>
  <si>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</si>
  <si>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</si>
  <si>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</si>
  <si>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</si>
  <si>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</si>
  <si>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</si>
  <si>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</si>
  <si>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</si>
  <si>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</si>
  <si>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</si>
  <si>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</si>
  <si>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</si>
  <si>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</si>
  <si>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</si>
  <si>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</si>
  <si>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</si>
  <si>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</si>
  <si>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</si>
  <si>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</si>
  <si>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</si>
  <si>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</si>
  <si>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</si>
  <si>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</si>
  <si>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</si>
  <si>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</si>
  <si>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</si>
  <si>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</si>
  <si>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</si>
  <si>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</si>
  <si>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</si>
  <si>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</si>
  <si>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</si>
  <si>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</si>
  <si>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</si>
  <si>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</si>
  <si>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</si>
  <si>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</si>
  <si>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</si>
  <si>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</si>
  <si>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</si>
  <si>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</si>
  <si>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</si>
  <si>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</si>
  <si>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</si>
  <si>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</si>
  <si>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</si>
  <si>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</si>
  <si>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</si>
  <si>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</si>
  <si>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</si>
  <si>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</si>
  <si>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</si>
  <si>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</si>
  <si>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</si>
  <si>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</si>
  <si>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</si>
  <si>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</si>
  <si>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</si>
  <si>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</si>
  <si>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</si>
  <si>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</si>
  <si>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</si>
  <si>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</si>
  <si>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</si>
  <si>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</si>
  <si>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</si>
  <si>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</si>
  <si>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</si>
  <si>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</si>
  <si>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</si>
  <si>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</si>
  <si>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</si>
  <si>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</si>
  <si>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</si>
  <si>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</si>
  <si>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</si>
  <si>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</si>
  <si>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</si>
  <si>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</si>
  <si>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</si>
  <si>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</si>
  <si>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</si>
  <si>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</si>
  <si>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</si>
  <si>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</si>
  <si>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</si>
  <si>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</si>
  <si>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</si>
  <si>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</si>
  <si>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</si>
  <si>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</si>
  <si>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</si>
  <si>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</si>
  <si>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</si>
  <si>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</si>
  <si>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</si>
  <si>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</si>
  <si>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</si>
  <si>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</si>
  <si>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</si>
  <si>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</si>
  <si>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</si>
  <si>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</si>
  <si>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</si>
  <si>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</si>
  <si>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</si>
  <si>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</si>
  <si>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</si>
  <si>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</si>
  <si>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</si>
  <si>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</si>
  <si>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</si>
  <si>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</si>
  <si>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</si>
  <si>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</si>
  <si>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</si>
  <si>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</si>
  <si>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</si>
  <si>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</si>
  <si>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</si>
  <si>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</si>
  <si>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</si>
  <si>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</si>
  <si>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</si>
  <si>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</si>
  <si>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</si>
  <si>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</si>
  <si>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</si>
  <si>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</si>
  <si>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</si>
  <si>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</si>
  <si>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</si>
  <si>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</si>
  <si>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</si>
  <si>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</si>
  <si>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</si>
  <si>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</si>
  <si>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</si>
  <si>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</si>
  <si>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</si>
  <si>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</si>
  <si>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</si>
  <si>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</si>
  <si>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</si>
  <si>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</si>
  <si>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</si>
  <si>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</si>
  <si>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</si>
  <si>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</si>
  <si>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</si>
  <si>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</si>
  <si>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</si>
  <si>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</si>
  <si>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</si>
  <si>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</si>
  <si>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</si>
  <si>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</si>
  <si>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</si>
  <si>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</si>
  <si>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</si>
  <si>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</si>
  <si>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</si>
  <si>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</si>
  <si>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</si>
  <si>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</si>
  <si>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</si>
  <si>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</si>
  <si>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</si>
  <si>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</si>
  <si>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</si>
  <si>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</si>
  <si>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</si>
  <si>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</si>
  <si>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</si>
  <si>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</si>
  <si>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</si>
  <si>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</si>
  <si>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</si>
  <si>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</si>
  <si>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</si>
  <si>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</si>
  <si>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</si>
  <si>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</si>
  <si>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</si>
  <si>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</si>
  <si>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</si>
  <si>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</si>
  <si>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</si>
  <si>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</si>
  <si>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</si>
  <si>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</si>
  <si>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</si>
  <si>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</si>
  <si>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</si>
  <si>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</si>
  <si>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</si>
  <si>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</si>
  <si>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</si>
  <si>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</si>
  <si>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</si>
  <si>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</si>
  <si>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</si>
  <si>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</si>
  <si>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</si>
  <si>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</si>
  <si>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</si>
  <si>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</si>
  <si>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</si>
  <si>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</si>
  <si>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</si>
  <si>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</si>
  <si>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</si>
  <si>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</si>
  <si>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</si>
  <si>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</si>
  <si>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</si>
  <si>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</si>
  <si>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</si>
  <si>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</si>
  <si>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</si>
  <si>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</si>
  <si>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</si>
  <si>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</si>
  <si>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</si>
  <si>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</si>
  <si>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</si>
  <si>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</si>
  <si>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</si>
  <si>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</si>
  <si>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</si>
  <si>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</si>
  <si>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</si>
  <si>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</si>
  <si>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</si>
  <si>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</si>
  <si>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</si>
  <si>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</si>
  <si>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</si>
  <si>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</si>
  <si>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</si>
  <si>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</si>
  <si>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</si>
  <si>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</si>
  <si>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</si>
  <si>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</si>
  <si>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</si>
  <si>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</si>
  <si>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</si>
  <si>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</si>
  <si>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</si>
  <si>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</si>
  <si>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</si>
  <si>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</si>
  <si>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</si>
  <si>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</si>
  <si>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</si>
  <si>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</si>
  <si>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</si>
  <si>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</si>
  <si>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</si>
  <si>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</si>
  <si>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</si>
  <si>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</si>
  <si>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</si>
  <si>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</si>
  <si>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</si>
  <si>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</si>
  <si>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</si>
  <si>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</si>
  <si>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</si>
  <si>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</si>
  <si>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</si>
  <si>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</si>
  <si>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</si>
  <si>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</si>
  <si>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</si>
  <si>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</si>
  <si>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</si>
  <si>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</si>
  <si>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</si>
  <si>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</si>
  <si>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</si>
  <si>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</si>
  <si>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</si>
  <si>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</si>
  <si>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</si>
  <si>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</si>
  <si>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</si>
  <si>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</si>
  <si>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</si>
  <si>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</si>
  <si>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</si>
  <si>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</si>
  <si>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</si>
  <si>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</si>
  <si>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</si>
  <si>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</si>
  <si>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</si>
  <si>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</si>
  <si>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</si>
  <si>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</si>
  <si>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</si>
  <si>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</si>
  <si>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</si>
  <si>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</si>
  <si>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</si>
  <si>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</si>
  <si>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</si>
  <si>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</si>
  <si>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</si>
  <si>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</si>
  <si>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</si>
  <si>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</si>
  <si>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</si>
  <si>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</si>
  <si>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</si>
  <si>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</si>
  <si>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</si>
  <si>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</si>
  <si>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</si>
  <si>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</si>
  <si>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</si>
  <si>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</si>
  <si>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</si>
  <si>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</si>
  <si>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</si>
  <si>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</si>
  <si>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</si>
  <si>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</si>
  <si>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</si>
  <si>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</si>
  <si>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</si>
  <si>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</si>
  <si>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</si>
  <si>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</si>
  <si>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</si>
  <si>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</si>
  <si>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</si>
  <si>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</si>
  <si>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</si>
  <si>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</si>
  <si>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</si>
  <si>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</si>
  <si>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</si>
  <si>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</si>
  <si>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</si>
  <si>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</si>
  <si>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</si>
  <si>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</si>
  <si>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</si>
  <si>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</si>
  <si>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</si>
  <si>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</si>
  <si>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</si>
  <si>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</si>
  <si>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</si>
  <si>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</si>
  <si>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</si>
  <si>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</si>
  <si>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</si>
  <si>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</si>
  <si>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</si>
  <si>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</si>
  <si>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</si>
  <si>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</si>
  <si>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</si>
  <si>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</si>
  <si>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</si>
  <si>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</si>
  <si>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</si>
  <si>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</si>
  <si>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</si>
  <si>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</si>
  <si>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</si>
  <si>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</si>
  <si>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</si>
  <si>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</si>
  <si>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</si>
  <si>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</si>
  <si>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</si>
  <si>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</si>
  <si>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</si>
  <si>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</si>
  <si>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</si>
  <si>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</si>
  <si>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</si>
  <si>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</si>
  <si>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</si>
  <si>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</si>
  <si>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</si>
  <si>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</si>
  <si>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</si>
  <si>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</si>
  <si>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</si>
  <si>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</si>
  <si>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</si>
  <si>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</si>
  <si>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</si>
  <si>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</si>
  <si>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</si>
  <si>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</si>
  <si>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</si>
  <si>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</si>
  <si>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</si>
  <si>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</si>
  <si>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</si>
  <si>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</si>
  <si>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</si>
  <si>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</si>
  <si>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</si>
  <si>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</si>
  <si>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</si>
  <si>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</si>
  <si>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</si>
  <si>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</si>
  <si>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</si>
  <si>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</si>
  <si>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</si>
  <si>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</si>
  <si>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</si>
  <si>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</si>
  <si>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</si>
  <si>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</si>
  <si>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</si>
  <si>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</si>
  <si>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</si>
  <si>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</si>
  <si>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</si>
  <si>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</si>
  <si>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</si>
  <si>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</si>
  <si>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</si>
  <si>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</si>
  <si>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</si>
  <si>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</si>
  <si>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</si>
  <si>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</si>
  <si>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</si>
  <si>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</si>
  <si>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</si>
  <si>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</si>
  <si>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</si>
  <si>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</si>
  <si>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</si>
  <si>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</si>
  <si>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</si>
  <si>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</si>
  <si>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</si>
  <si>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</si>
  <si>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</si>
  <si>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</si>
  <si>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</si>
  <si>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</si>
  <si>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</si>
  <si>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</si>
  <si>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</si>
  <si>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</si>
  <si>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</si>
  <si>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</si>
  <si>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</si>
  <si>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</si>
  <si>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</si>
  <si>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</si>
  <si>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</si>
  <si>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</si>
  <si>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</si>
  <si>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</si>
  <si>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</si>
  <si>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</si>
  <si>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</si>
  <si>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</si>
  <si>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</si>
  <si>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</si>
  <si>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</si>
  <si>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</si>
  <si>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</si>
  <si>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</si>
  <si>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</si>
  <si>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</si>
  <si>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</si>
  <si>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</si>
  <si>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</si>
  <si>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</si>
  <si>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</si>
  <si>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</si>
  <si>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</si>
  <si>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</si>
  <si>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</si>
  <si>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</si>
  <si>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</si>
  <si>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</si>
  <si>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</si>
  <si>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</si>
  <si>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</si>
  <si>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</si>
  <si>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</si>
  <si>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</si>
  <si>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</si>
  <si>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</si>
  <si>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</si>
  <si>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</si>
  <si>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</si>
  <si>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</si>
  <si>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</si>
  <si>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</si>
  <si>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</si>
  <si>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</si>
  <si>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</si>
  <si>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</si>
  <si>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</si>
  <si>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</si>
  <si>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</si>
  <si>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</si>
  <si>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</si>
  <si>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</si>
  <si>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</si>
  <si>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</si>
  <si>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</si>
  <si>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</si>
  <si>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</si>
  <si>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</si>
  <si>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</si>
  <si>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</si>
  <si>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</si>
  <si>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</si>
  <si>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</si>
  <si>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</si>
  <si>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</si>
  <si>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</si>
  <si>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</si>
  <si>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</si>
  <si>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</si>
  <si>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</si>
  <si>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</si>
  <si>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</si>
  <si>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</si>
  <si>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</si>
  <si>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</si>
  <si>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</si>
  <si>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</si>
  <si>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</si>
  <si>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</si>
  <si>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</si>
  <si>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</si>
  <si>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</si>
  <si>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</si>
  <si>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</si>
  <si>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</si>
  <si>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</si>
  <si>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</si>
  <si>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</si>
  <si>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</si>
  <si>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</si>
  <si>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</si>
  <si>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</si>
  <si>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</si>
  <si>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</si>
  <si>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</si>
  <si>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</si>
  <si>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</si>
  <si>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</si>
  <si>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</si>
  <si>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</si>
  <si>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</si>
  <si>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</si>
  <si>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</si>
  <si>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</si>
  <si>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</si>
  <si>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</si>
  <si>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</si>
  <si>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</si>
  <si>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</si>
  <si>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</si>
  <si>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</si>
  <si>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</si>
  <si>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</si>
  <si>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</si>
  <si>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</si>
  <si>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</si>
  <si>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</si>
  <si>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</si>
  <si>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</si>
  <si>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</si>
  <si>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</si>
  <si>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</si>
  <si>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</si>
  <si>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</si>
  <si>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</si>
  <si>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</si>
  <si>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</si>
  <si>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</si>
  <si>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</si>
  <si>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</si>
  <si>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</si>
  <si>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</si>
  <si>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</si>
  <si>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</si>
  <si>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</si>
  <si>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</si>
  <si>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</si>
  <si>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</si>
  <si>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</si>
  <si>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</si>
  <si>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</si>
  <si>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</si>
  <si>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</si>
  <si>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</si>
  <si>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</si>
  <si>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</si>
  <si>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</si>
  <si>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</si>
  <si>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</si>
  <si>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</si>
  <si>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</si>
  <si>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</si>
  <si>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</si>
  <si>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</si>
  <si>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</si>
  <si>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</si>
  <si>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</si>
  <si>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</si>
  <si>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</si>
  <si>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</si>
  <si>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</si>
  <si>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</si>
  <si>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</si>
  <si>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</si>
  <si>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</si>
  <si>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</si>
  <si>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</si>
  <si>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</si>
  <si>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</si>
  <si>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</si>
  <si>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</si>
  <si>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</si>
  <si>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</si>
  <si>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</si>
  <si>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</si>
  <si>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</si>
  <si>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</si>
  <si>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</si>
  <si>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</si>
  <si>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</si>
  <si>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</si>
  <si>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</si>
  <si>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</si>
  <si>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</si>
  <si>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</si>
  <si>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</si>
  <si>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</si>
  <si>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</si>
  <si>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</si>
  <si>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</si>
  <si>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</si>
  <si>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</si>
  <si>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</si>
  <si>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</si>
  <si>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</si>
  <si>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</si>
  <si>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</si>
  <si>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</si>
  <si>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</si>
  <si>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</si>
  <si>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</si>
  <si>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</si>
  <si>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</si>
  <si>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</si>
  <si>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</si>
  <si>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</si>
  <si>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</si>
  <si>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</si>
  <si>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</si>
  <si>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</si>
  <si>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</si>
  <si>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</si>
  <si>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</si>
  <si>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</si>
  <si>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</si>
  <si>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</si>
  <si>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</si>
  <si>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</si>
  <si>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</si>
  <si>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</si>
  <si>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</si>
  <si>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</si>
  <si>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</si>
  <si>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</si>
  <si>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</si>
  <si>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</si>
  <si>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</si>
  <si>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</si>
  <si>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</si>
  <si>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</si>
  <si>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</si>
  <si>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</si>
  <si>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</si>
  <si>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</si>
  <si>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</si>
  <si>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</si>
  <si>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</si>
  <si>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</si>
  <si>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</si>
  <si>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</si>
  <si>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</si>
  <si>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</si>
  <si>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</si>
  <si>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</si>
  <si>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</si>
  <si>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</si>
  <si>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</si>
  <si>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</si>
  <si>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</si>
  <si>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</si>
  <si>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</si>
  <si>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</si>
  <si>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</si>
  <si>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</si>
  <si>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</si>
  <si>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</si>
  <si>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</si>
  <si>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</si>
  <si>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</si>
  <si>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</si>
  <si>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</si>
  <si>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</si>
  <si>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</si>
  <si>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</si>
  <si>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</si>
  <si>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</si>
  <si>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</si>
  <si>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</si>
  <si>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</si>
  <si>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</si>
  <si>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</si>
  <si>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</si>
  <si>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</si>
  <si>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</si>
  <si>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</si>
  <si>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</si>
  <si>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</si>
  <si>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</si>
  <si>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</si>
  <si>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</si>
  <si>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</si>
  <si>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</si>
  <si>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</si>
  <si>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</si>
  <si>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</si>
  <si>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</si>
  <si>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</si>
  <si>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</si>
  <si>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</si>
  <si>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</si>
  <si>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</si>
  <si>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</si>
  <si>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</si>
  <si>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</si>
  <si>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</si>
  <si>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</si>
  <si>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</si>
  <si>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</si>
  <si>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</si>
  <si>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</si>
  <si>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</si>
  <si>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</si>
  <si>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</si>
  <si>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</si>
  <si>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</si>
  <si>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</si>
  <si>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</si>
  <si>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</si>
  <si>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</si>
  <si>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</si>
  <si>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</si>
  <si>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</si>
  <si>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</si>
  <si>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</si>
  <si>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</si>
  <si>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</si>
  <si>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</si>
  <si>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</si>
  <si>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</si>
  <si>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</si>
  <si>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</si>
  <si>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</si>
  <si>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</si>
  <si>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</si>
  <si>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</si>
  <si>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</si>
  <si>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</si>
  <si>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</si>
  <si>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</si>
  <si>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</si>
  <si>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</si>
  <si>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</si>
  <si>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</si>
  <si>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</si>
  <si>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</si>
  <si>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</si>
  <si>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</si>
  <si>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</si>
  <si>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</si>
  <si>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</si>
  <si>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</si>
  <si>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</si>
  <si>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</si>
  <si>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</si>
  <si>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</si>
  <si>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</si>
  <si>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</si>
  <si>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</si>
  <si>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</si>
  <si>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</si>
  <si>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</si>
  <si>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</si>
  <si>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</si>
  <si>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</si>
  <si>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</si>
  <si>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</si>
  <si>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</si>
  <si>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</si>
  <si>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</si>
  <si>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</si>
  <si>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</si>
  <si>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</si>
  <si>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</si>
  <si>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</si>
  <si>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</si>
  <si>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</si>
  <si>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</si>
  <si>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</si>
  <si>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</si>
  <si>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</si>
  <si>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</si>
  <si>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</si>
  <si>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</si>
  <si>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</si>
  <si>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</si>
  <si>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</si>
  <si>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</si>
  <si>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</si>
  <si>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</si>
  <si>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</si>
  <si>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</si>
  <si>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</si>
  <si>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</si>
  <si>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</si>
  <si>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</si>
  <si>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</si>
  <si>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</si>
  <si>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</si>
  <si>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</si>
  <si>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</si>
  <si>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</si>
  <si>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</si>
  <si>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</si>
  <si>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</si>
  <si>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</si>
  <si>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</si>
  <si>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</si>
  <si>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</si>
  <si>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</si>
  <si>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</si>
  <si>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</si>
  <si>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</si>
  <si>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</si>
  <si>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</si>
  <si>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</si>
  <si>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</si>
  <si>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</si>
  <si>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</si>
  <si>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</si>
  <si>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</si>
  <si>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</si>
  <si>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</si>
  <si>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</si>
  <si>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</si>
  <si>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</si>
  <si>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</si>
  <si>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</si>
  <si>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</si>
  <si>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</si>
  <si>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</si>
  <si>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</si>
  <si>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</si>
  <si>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</si>
  <si>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</si>
  <si>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</si>
  <si>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</si>
  <si>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</si>
  <si>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</si>
  <si>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</si>
  <si>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</si>
  <si>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</si>
  <si>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</si>
  <si>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</si>
  <si>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</si>
  <si>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</si>
  <si>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</si>
  <si>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</si>
  <si>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</si>
  <si>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</si>
  <si>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</si>
  <si>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</si>
  <si>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</si>
  <si>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</si>
  <si>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</si>
  <si>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</si>
  <si>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</si>
  <si>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</si>
  <si>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</si>
  <si>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</si>
  <si>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</si>
  <si>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</si>
  <si>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</si>
  <si>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</si>
  <si>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</si>
  <si>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</si>
  <si>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</si>
  <si>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</si>
  <si>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</si>
  <si>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</si>
  <si>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</si>
  <si>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</si>
  <si>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</si>
  <si>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</si>
  <si>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</si>
  <si>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</si>
  <si>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</si>
  <si>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</si>
  <si>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</si>
  <si>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</si>
  <si>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</si>
  <si>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</si>
  <si>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</si>
  <si>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</si>
  <si>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</si>
  <si>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</si>
  <si>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</si>
  <si>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</si>
  <si>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</si>
  <si>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</si>
  <si>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</si>
  <si>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</si>
  <si>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</si>
  <si>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</si>
  <si>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</si>
  <si>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</si>
  <si>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</si>
  <si>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</si>
  <si>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</si>
  <si>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</si>
  <si>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</si>
  <si>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</si>
  <si>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</si>
  <si>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</si>
  <si>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</si>
  <si>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</si>
  <si>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</si>
  <si>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</si>
  <si>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</si>
  <si>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</si>
  <si>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</si>
  <si>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</si>
  <si>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</si>
  <si>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</si>
  <si>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</si>
  <si>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</si>
  <si>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</si>
  <si>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</si>
  <si>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</si>
  <si>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</si>
  <si>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</si>
  <si>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</si>
  <si>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</si>
  <si>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</si>
  <si>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</si>
  <si>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</si>
  <si>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</si>
  <si>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</si>
  <si>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</si>
  <si>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</si>
  <si>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</si>
  <si>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</si>
  <si>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</si>
  <si>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</si>
  <si>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</si>
  <si>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</si>
  <si>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</si>
  <si>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</si>
  <si>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</si>
  <si>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</si>
  <si>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</si>
  <si>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</si>
  <si>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</si>
  <si>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</si>
  <si>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</si>
  <si>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</si>
  <si>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</si>
  <si>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</si>
  <si>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</si>
  <si>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</si>
  <si>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</si>
  <si>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</si>
  <si>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</si>
  <si>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</si>
  <si>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</si>
  <si>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</si>
  <si>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</si>
  <si>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</si>
  <si>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</si>
  <si>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</si>
  <si>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</si>
  <si>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</si>
  <si>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</si>
  <si>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</si>
  <si>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</si>
  <si>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</si>
  <si>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</si>
  <si>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</si>
  <si>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</si>
  <si>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</si>
  <si>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</si>
  <si>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</si>
  <si>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</si>
  <si>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</si>
  <si>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</si>
  <si>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</si>
  <si>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</si>
  <si>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</si>
  <si>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</si>
  <si>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</si>
  <si>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</si>
  <si>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</si>
  <si>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</si>
  <si>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</si>
  <si>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</si>
  <si>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</si>
  <si>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</si>
  <si>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</si>
  <si>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</si>
  <si>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</si>
  <si>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</si>
  <si>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</si>
  <si>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</si>
  <si>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</si>
  <si>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</si>
  <si>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</si>
  <si>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</si>
  <si>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</si>
  <si>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</si>
  <si>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</si>
  <si>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</si>
  <si>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</si>
  <si>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</si>
  <si>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</si>
  <si>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</si>
  <si>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</si>
  <si>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</si>
  <si>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</si>
  <si>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</si>
  <si>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</si>
  <si>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</si>
  <si>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</si>
  <si>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</si>
  <si>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</si>
  <si>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</si>
  <si>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</si>
  <si>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</si>
  <si>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</si>
  <si>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</si>
  <si>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</si>
  <si>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</si>
  <si>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</si>
  <si>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</si>
  <si>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</si>
  <si>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</si>
  <si>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</si>
  <si>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</si>
  <si>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</si>
  <si>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</si>
  <si>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</si>
  <si>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</si>
  <si>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</si>
  <si>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</si>
  <si>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</si>
  <si>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</si>
  <si>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</si>
  <si>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</si>
  <si>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</si>
  <si>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</si>
  <si>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</si>
  <si>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</si>
  <si>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</si>
  <si>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</si>
  <si>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</si>
  <si>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</si>
  <si>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</si>
  <si>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</si>
  <si>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</si>
  <si>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</si>
  <si>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</si>
  <si>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</si>
  <si>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</si>
  <si>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</si>
  <si>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</si>
  <si>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</si>
  <si>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</si>
  <si>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</si>
  <si>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</si>
  <si>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</si>
  <si>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</si>
  <si>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</si>
  <si>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</si>
  <si>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</si>
  <si>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</si>
  <si>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</si>
  <si>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</si>
  <si>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</si>
  <si>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</si>
  <si>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</si>
  <si>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</si>
  <si>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</si>
  <si>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</si>
  <si>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</si>
  <si>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</si>
  <si>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</si>
  <si>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</si>
  <si>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</si>
  <si>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</si>
  <si>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</si>
  <si>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</si>
  <si>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</si>
  <si>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</si>
  <si>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</si>
  <si>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</si>
  <si>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</si>
  <si>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</si>
  <si>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</si>
  <si>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</si>
  <si>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</si>
  <si>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</si>
  <si>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</si>
  <si>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</si>
  <si>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</si>
  <si>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</si>
  <si>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</si>
  <si>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</si>
  <si>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</si>
  <si>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</si>
  <si>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</si>
  <si>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</si>
  <si>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</si>
  <si>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</si>
  <si>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</si>
  <si>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</si>
  <si>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</si>
  <si>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</si>
  <si>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</si>
  <si>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</si>
  <si>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</si>
  <si>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</si>
  <si>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</si>
  <si>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</si>
  <si>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</si>
  <si>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</si>
  <si>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</si>
  <si>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</si>
  <si>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</si>
  <si>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</si>
  <si>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</si>
  <si>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</si>
  <si>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</si>
  <si>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</si>
  <si>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</si>
  <si>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</si>
  <si>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</si>
  <si>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</si>
  <si>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</si>
  <si>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</si>
  <si>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</si>
  <si>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</si>
  <si>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</si>
  <si>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</si>
  <si>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</si>
  <si>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</si>
  <si>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</si>
  <si>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</si>
  <si>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</si>
  <si>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</si>
  <si>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</si>
  <si>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</si>
  <si>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</si>
  <si>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</si>
  <si>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</si>
  <si>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</si>
  <si>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</si>
  <si>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</si>
  <si>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</si>
  <si>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</si>
  <si>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</si>
  <si>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</si>
  <si>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</si>
  <si>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</si>
  <si>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</si>
  <si>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</si>
  <si>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</si>
  <si>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</si>
  <si>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</si>
  <si>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</si>
  <si>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</si>
  <si>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</si>
  <si>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</si>
  <si>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</si>
  <si>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</si>
  <si>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</si>
  <si>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</si>
  <si>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</si>
  <si>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</si>
  <si>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</si>
  <si>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</si>
  <si>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</si>
  <si>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</si>
  <si>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</si>
  <si>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</si>
  <si>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</si>
  <si>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</si>
  <si>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</si>
  <si>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</si>
  <si>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</si>
  <si>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</si>
  <si>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</si>
  <si>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</si>
  <si>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</si>
  <si>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</si>
  <si>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</si>
  <si>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</si>
  <si>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</si>
  <si>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</si>
  <si>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</si>
  <si>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</si>
  <si>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</si>
  <si>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</si>
  <si>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</si>
  <si>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</si>
  <si>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</si>
  <si>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</si>
  <si>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</si>
  <si>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</si>
  <si>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</si>
  <si>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</si>
  <si>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</si>
  <si>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</si>
  <si>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</si>
  <si>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</si>
  <si>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</si>
  <si>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</si>
  <si>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</si>
  <si>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</si>
  <si>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</si>
  <si>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</si>
  <si>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</si>
  <si>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</si>
  <si>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</si>
  <si>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</si>
  <si>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</si>
  <si>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</si>
  <si>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</si>
  <si>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</si>
  <si>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</si>
  <si>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</si>
  <si>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</si>
  <si>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</si>
  <si>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</si>
  <si>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</si>
  <si>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</si>
  <si>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</si>
  <si>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</si>
  <si>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</si>
  <si>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</si>
  <si>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</si>
  <si>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</si>
  <si>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</si>
  <si>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</si>
  <si>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</si>
  <si>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</si>
  <si>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</si>
  <si>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</si>
  <si>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</si>
  <si>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</si>
  <si>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</si>
  <si>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</si>
  <si>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</si>
  <si>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</si>
  <si>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</si>
  <si>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</si>
  <si>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</si>
  <si>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</si>
  <si>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</si>
  <si>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</si>
  <si>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</si>
  <si>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</si>
  <si>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</si>
  <si>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</si>
  <si>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</si>
  <si>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</si>
  <si>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</si>
  <si>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</si>
  <si>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</si>
  <si>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</si>
  <si>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</si>
  <si>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</si>
  <si>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</si>
  <si>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</si>
  <si>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</si>
  <si>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</si>
  <si>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</si>
  <si>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</si>
  <si>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</si>
  <si>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</si>
  <si>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</si>
  <si>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</si>
  <si>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</si>
  <si>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</si>
  <si>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</si>
  <si>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</si>
  <si>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</si>
  <si>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</si>
  <si>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</si>
  <si>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</si>
  <si>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</si>
  <si>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</si>
  <si>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</si>
  <si>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</si>
  <si>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</si>
  <si>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</si>
  <si>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</si>
  <si>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</si>
  <si>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</si>
  <si>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</si>
  <si>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</si>
  <si>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</si>
  <si>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</si>
  <si>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</si>
  <si>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</si>
  <si>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</si>
  <si>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</si>
  <si>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</si>
  <si>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</si>
  <si>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</si>
  <si>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</si>
  <si>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</si>
  <si>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</si>
  <si>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</si>
  <si>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</si>
  <si>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</si>
  <si>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</si>
  <si>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</si>
  <si>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</si>
  <si>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</si>
  <si>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</si>
  <si>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</si>
  <si>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</si>
  <si>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</si>
  <si>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</si>
  <si>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</si>
  <si>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</si>
  <si>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</si>
  <si>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</si>
  <si>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</si>
  <si>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</si>
  <si>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</si>
  <si>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</si>
  <si>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</si>
  <si>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</si>
  <si>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</si>
  <si>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</si>
  <si>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</si>
  <si>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</si>
  <si>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</si>
  <si>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</si>
  <si>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</si>
  <si>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</si>
  <si>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</si>
  <si>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</si>
  <si>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</si>
  <si>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</si>
  <si>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</si>
  <si>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</si>
  <si>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</si>
  <si>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</si>
  <si>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</si>
  <si>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</si>
  <si>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</si>
  <si>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</si>
  <si>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</si>
  <si>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</si>
  <si>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</si>
  <si>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</si>
  <si>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</si>
  <si>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</si>
  <si>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</si>
  <si>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</si>
  <si>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</si>
  <si>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</si>
  <si>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</si>
  <si>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</si>
  <si>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</si>
  <si>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</si>
  <si>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</si>
  <si>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</si>
  <si>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</si>
  <si>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</si>
  <si>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</si>
  <si>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</si>
  <si>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</si>
  <si>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</si>
  <si>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</si>
  <si>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</si>
  <si>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</si>
  <si>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</si>
  <si>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</si>
  <si>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</si>
  <si>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</si>
  <si>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</si>
  <si>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</si>
  <si>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</si>
  <si>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</si>
  <si>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</si>
  <si>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</si>
  <si>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</si>
  <si>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</si>
  <si>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</si>
  <si>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</si>
  <si>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</si>
  <si>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</si>
  <si>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</si>
  <si>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</si>
  <si>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</si>
  <si>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</si>
  <si>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</si>
  <si>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</si>
  <si>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</si>
  <si>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</si>
  <si>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</si>
  <si>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</si>
  <si>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</si>
  <si>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</si>
  <si>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</si>
  <si>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</si>
  <si>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</si>
  <si>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</si>
  <si>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</si>
  <si>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</si>
  <si>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</si>
  <si>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</si>
  <si>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</si>
  <si>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</si>
  <si>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</si>
  <si>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</si>
  <si>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</si>
  <si>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</si>
  <si>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</si>
  <si>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</si>
  <si>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</si>
  <si>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</si>
  <si>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</si>
  <si>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</si>
  <si>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</si>
  <si>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</si>
  <si>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</si>
  <si>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</si>
  <si>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</si>
  <si>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</si>
  <si>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</si>
  <si>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</si>
  <si>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</si>
  <si>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</si>
  <si>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</si>
  <si>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</si>
  <si>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</si>
  <si>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</si>
  <si>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</si>
  <si>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</si>
  <si>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</si>
  <si>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</si>
  <si>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</si>
  <si>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</si>
  <si>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</si>
  <si>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</si>
  <si>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</si>
  <si>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</si>
  <si>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</si>
  <si>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</si>
  <si>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</si>
  <si>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</si>
  <si>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</si>
  <si>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</si>
  <si>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</si>
  <si>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</si>
  <si>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</si>
  <si>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</si>
  <si>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</si>
  <si>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</si>
  <si>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</si>
  <si>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</si>
  <si>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</si>
  <si>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</si>
  <si>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</si>
  <si>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</si>
  <si>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</si>
  <si>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</si>
  <si>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</si>
  <si>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</si>
  <si>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</si>
  <si>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</si>
  <si>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</si>
  <si>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</si>
  <si>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</si>
  <si>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</si>
  <si>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</si>
  <si>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</si>
  <si>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</si>
  <si>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</si>
  <si>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</si>
  <si>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</si>
  <si>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</si>
  <si>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</si>
  <si>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</si>
  <si>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</si>
  <si>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</si>
  <si>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</si>
  <si>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</si>
  <si>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</si>
  <si>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</si>
  <si>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</si>
  <si>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</si>
  <si>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</si>
  <si>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</si>
  <si>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</si>
  <si>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</si>
  <si>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</si>
  <si>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</si>
  <si>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</si>
  <si>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</si>
  <si>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</si>
  <si>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</si>
  <si>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</si>
  <si>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</si>
  <si>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</si>
  <si>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</si>
  <si>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</si>
  <si>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</si>
  <si>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</si>
  <si>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</si>
  <si>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</si>
  <si>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</si>
  <si>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</si>
  <si>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</si>
  <si>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</si>
  <si>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</si>
  <si>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</si>
  <si>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</si>
  <si>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</si>
  <si>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</si>
  <si>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</si>
  <si>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</si>
  <si>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</si>
  <si>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</si>
  <si>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</si>
  <si>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</si>
  <si>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</si>
  <si>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</si>
  <si>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</si>
  <si>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</si>
  <si>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</si>
  <si>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</si>
  <si>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</si>
  <si>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</si>
  <si>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</si>
  <si>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</si>
  <si>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</si>
  <si>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</si>
  <si>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</si>
  <si>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</si>
  <si>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</si>
  <si>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</si>
  <si>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</si>
  <si>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</si>
  <si>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</si>
  <si>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</si>
  <si>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</si>
  <si>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</si>
  <si>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</si>
  <si>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</si>
  <si>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</si>
  <si>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</si>
  <si>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</si>
  <si>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</si>
  <si>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</si>
  <si>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</si>
  <si>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</si>
  <si>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</si>
  <si>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</si>
  <si>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</si>
  <si>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</si>
  <si>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</si>
  <si>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</si>
  <si>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</si>
  <si>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</si>
  <si>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</si>
  <si>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</si>
  <si>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</si>
  <si>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</si>
  <si>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</si>
  <si>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</si>
  <si>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</si>
  <si>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</si>
  <si>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</si>
  <si>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</si>
  <si>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</si>
  <si>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</si>
  <si>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</si>
  <si>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</si>
  <si>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</si>
  <si>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</si>
  <si>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</si>
  <si>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</si>
  <si>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</si>
  <si>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</si>
  <si>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</si>
  <si>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</si>
  <si>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</si>
  <si>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</si>
  <si>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</si>
  <si>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</si>
  <si>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</si>
  <si>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</si>
  <si>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</si>
  <si>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</si>
  <si>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</si>
  <si>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</si>
  <si>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</si>
  <si>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</si>
  <si>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</si>
  <si>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</si>
  <si>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</si>
  <si>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</si>
  <si>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</si>
  <si>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</si>
  <si>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</si>
  <si>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DAVID PLAZA GUAMANGA</t>
  </si>
  <si>
    <t>CALLE 4 N°1 - 41</t>
  </si>
  <si>
    <t>corpsomoscolombia@hotmail.com</t>
  </si>
  <si>
    <t>PITALITO - HUILA</t>
  </si>
  <si>
    <t>ESTABLECIMIENTO EDUCATIVO LICEO IDEAS AFECTIVAS</t>
  </si>
  <si>
    <t>AUNAR ESFUERZOS PARA EL FORTALECIMIENTO Y ACOMPAÑAMIENTO DE LA POBLACION INFANTIL DEL ESTABLECIMIENTO EDUCATIVO LICEO IDEAS AFECTIVAS DEL MUNICIPIO DE PITALITO</t>
  </si>
  <si>
    <t>MUNICIPIO DE PITALITO</t>
  </si>
  <si>
    <t xml:space="preserve">AUNAR ESFUERZOS PARA IMPULSAR ACCIONES QUE GENEREN BIENESTAR A LA POBLACION VULNERABLE DEL MUNICIPIO DE PITALITO </t>
  </si>
  <si>
    <t>001</t>
  </si>
  <si>
    <t>001 DE 2018</t>
  </si>
  <si>
    <t>056 DE 2017</t>
  </si>
  <si>
    <t xml:space="preserve">AUNAR ESFUERZOS PARA LA IMPLEMENTACION DE ESTRATEGIAS QUE PROMUEVA LA PROTECCION A LA FAMILIA LA PRIMERA INFANCIA, INFANCIA, ADOLESCENCIA , JUVENTUD Y DEMAS POBLACION VULNERABRE DEL MUNICIPIO DE PITALITO </t>
  </si>
  <si>
    <t>077 DE  2016</t>
  </si>
  <si>
    <t xml:space="preserve">AUNAR ESFUERZOS PARA IMPULSAR UNA ESTRATEGIA DE PROTECCION A LA FAMILIA, LA PRIMERA INFANCIA, INFANCIA Y ADOLESCENCIA DEL MUNICIPIO DE PITALITO </t>
  </si>
  <si>
    <t>119 DE  2014</t>
  </si>
  <si>
    <t>20/10/2014</t>
  </si>
  <si>
    <t>28/11/2014</t>
  </si>
  <si>
    <t xml:space="preserve">AUNAR ESFUERZOS PARA EJECUTAR  ESTRATEGIAS DE PROMOCION DE SALUD Y PREVENCION DE LA ENFERMEDAD Y DE SALUD PUBLICA EN EL MUNICIPIO </t>
  </si>
  <si>
    <t>MUNICIPIO DE OPORAPA</t>
  </si>
  <si>
    <t>005 DE 2012</t>
  </si>
  <si>
    <t>01/11/2012</t>
  </si>
  <si>
    <t>29/12/2012</t>
  </si>
  <si>
    <t>AUNAR ESFUERZOS Y RECURSOS PARA EL DISEÑO Y EJECUCION PLAN DE CAPACITACION A PERSONAL QUE INTERVIENE CON PRIMERA INFANCIA EN EL MUNICIPIO DE OPORAPA</t>
  </si>
  <si>
    <t>004 DE 2019</t>
  </si>
  <si>
    <t>AUNAR ESFUERZOS PARA IMPULSAR ACCIONES QUE GENEREN BIENESTAR Y SEGURIDAD A LA POBLACIÓN DEL MUNICIPIO DE PITALITO, ESPECIALMENTE LA POBLACIÓN VULNERABLE DEL MUNICIPIO DE PITALITO</t>
  </si>
  <si>
    <t>035 DE 2016</t>
  </si>
  <si>
    <t>029 DE 2017</t>
  </si>
  <si>
    <t xml:space="preserve">AUNAR ESFUERZOS  PARA IMPULSAR ACCIONES QUE GENEREN BIENESTAR A LOS ADULTOS MAYORES EN EL HOGAR DE CENTRO DE DIA DEL MUNICIPIO DE PITALITO </t>
  </si>
  <si>
    <t>AUNAR ESFUERZOS PARA IMPULSAR ACCIONES QUE GENEREN BIENESTAR A 1500 ADULTOS MAYORES EN UN HOGAR DEL CENTRO DE DIA DEL MUNICIPIO DE PITALITO</t>
  </si>
  <si>
    <t>MUNICIPIO DE TIMANA</t>
  </si>
  <si>
    <t>049 DE 2006</t>
  </si>
  <si>
    <t>03/08/2006</t>
  </si>
  <si>
    <t>31/12/2006</t>
  </si>
  <si>
    <t>PRESTACIÓN DE LOS SERVICIOS PROFESIONALES CONSISTENTE EN IMPLEMENTAR EL PROYECTO MUNICIPAL DE CULTURA Y CONVIVENCIA DENOMINADO "ESTRATEGIAS PARA EL RECONOCIMIENTO DE LA DIFERENCIA Y DEL OTRO”</t>
  </si>
  <si>
    <t>039 DE 2020</t>
  </si>
  <si>
    <t>PRESTACIÓN DE LOS SERVICIOS PROFESIONALES PARA LA ASESORIA EN LOS PROCESOS METODOLOGICOS PARA LA ELABORACION, CONCERTACION, Y SOCIALIZACION DEL PLAN DE DESARROLLO DEL MUNICIPIO DE ELIAS PARA EL CUATRENIO 2020-2023</t>
  </si>
  <si>
    <t>MUNICIPIO DE ELIAS</t>
  </si>
  <si>
    <t>046 DE 2005</t>
  </si>
  <si>
    <t>05/09/2005</t>
  </si>
  <si>
    <t>31/12/2005</t>
  </si>
  <si>
    <t xml:space="preserve">EJECUCION DE ACTIVIDADES CONSTITUTIVAS DE LOS PROYECTOS DE FOMENTO Y PROMOCION DE LA LECTURA Y ESCUELAS DE FORMACION ARTISITICA Y CULTURAL, CONCERTADOS CON EL MINISTERIO DE CULTURA. GARANTIZANDO LA VICULACION DE TALLERISTAS IDONEOS.   </t>
  </si>
  <si>
    <t>2021-19-1</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</si>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</sst>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11" fontId="12" fillId="3" borderId="0" xfId="0" applyNumberFormat="1" applyFont="1" applyFill="1" applyBorder="1" applyAlignment="1" applyProtection="1">
      <alignment horizontal="left"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C1" zoomScale="80" zoomScaleNormal="80" zoomScaleSheetLayoutView="40" workbookViewId="0">
      <selection activeCell="D199" sqref="D19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4" t="s">
        <v>2761</v>
      </c>
      <c r="D15" s="38"/>
      <c r="E15" s="38"/>
      <c r="F15" s="5"/>
      <c r="G15" s="35" t="s">
        <v>1174</v>
      </c>
      <c r="H15" s="81" t="s">
        <v>424</v>
      </c>
      <c r="I15" s="35" t="s">
        <v>2637</v>
      </c>
      <c r="J15" s="81" t="s">
        <v>2639</v>
      </c>
      <c r="L15" s="207" t="s">
        <v>10</v>
      </c>
      <c r="M15" s="207"/>
      <c r="N15" s="85" t="str">
        <f>+IF(J15="Plural","Ingrese %","N/A")</f>
        <v>N/A</v>
      </c>
      <c r="O15" s="8"/>
      <c r="Q15" s="58" t="str">
        <f>C15</f>
        <v>2021-19-1</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f t="array" ref="Q19">Tabla31[NIT:]</f>
        <v>813009965</v>
      </c>
      <c r="R19" s="58" t="str">
        <f>B38</f>
        <v>CORPORACIÓN POR EL DESARROLLO SOSTENIBLE SOMOS COLOMBIA</v>
      </c>
    </row>
    <row r="20" spans="1:18" ht="30" customHeight="1" x14ac:dyDescent="0.25">
      <c r="A20" s="9"/>
      <c r="B20" s="136">
        <v>813009965</v>
      </c>
      <c r="C20" s="5"/>
      <c r="D20" s="115"/>
      <c r="E20" s="5"/>
      <c r="F20" s="5"/>
      <c r="G20" s="5"/>
      <c r="H20" s="222"/>
      <c r="I20" s="82" t="s">
        <v>424</v>
      </c>
      <c r="J20" s="82" t="s">
        <v>448</v>
      </c>
      <c r="K20" s="83">
        <v>2882528194</v>
      </c>
      <c r="L20" s="84"/>
      <c r="M20" s="84">
        <v>44561</v>
      </c>
      <c r="N20" s="138">
        <f>+(M20-L20)/30</f>
        <v>1485.3666666666666</v>
      </c>
      <c r="O20" s="8"/>
    </row>
    <row r="21" spans="1:18" ht="30" customHeight="1" outlineLevel="1" x14ac:dyDescent="0.25">
      <c r="A21" s="9"/>
      <c r="B21" s="102"/>
      <c r="C21" s="5"/>
      <c r="D21" s="5"/>
      <c r="E21" s="5"/>
      <c r="F21" s="5"/>
      <c r="G21" s="5"/>
      <c r="H21" s="101"/>
      <c r="I21" s="82" t="s">
        <v>424</v>
      </c>
      <c r="J21" s="82" t="s">
        <v>444</v>
      </c>
      <c r="K21" s="83">
        <v>2885528194</v>
      </c>
      <c r="L21" s="84"/>
      <c r="M21" s="84">
        <v>44561</v>
      </c>
      <c r="N21" s="138">
        <f>+(M21-L21)/30</f>
        <v>1485.3666666666666</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CORPORACIÓN POR EL DESARROLLO SOSTENIBLE SOMOS COLOMBIA</v>
      </c>
      <c r="C38" s="211"/>
      <c r="D38" s="211"/>
      <c r="E38" s="211"/>
      <c r="F38" s="211"/>
      <c r="G38" s="5"/>
      <c r="H38" s="219" t="s">
        <v>2762</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2756</v>
      </c>
      <c r="C49" s="87" t="s">
        <v>36</v>
      </c>
      <c r="D49" s="82" t="s">
        <v>2754</v>
      </c>
      <c r="E49" s="88">
        <v>43861</v>
      </c>
      <c r="F49" s="88">
        <v>44012</v>
      </c>
      <c r="G49" s="117">
        <f>IF(AND(E49&lt;&gt;"",F49&lt;&gt;""),((F49-E49)/30),"")</f>
        <v>5.0333333333333332</v>
      </c>
      <c r="H49" s="86" t="s">
        <v>2755</v>
      </c>
      <c r="I49" s="82" t="s">
        <v>663</v>
      </c>
      <c r="J49" s="82" t="s">
        <v>674</v>
      </c>
      <c r="K49" s="89">
        <v>26500000</v>
      </c>
      <c r="L49" s="87" t="s">
        <v>1151</v>
      </c>
      <c r="M49" s="90">
        <f>+IF(L49="No",1,IF(L49="Si","Ingrese %",""))</f>
        <v>1</v>
      </c>
      <c r="N49" s="87" t="s">
        <v>2647</v>
      </c>
      <c r="O49" s="87" t="s">
        <v>1151</v>
      </c>
      <c r="P49" s="121"/>
    </row>
    <row r="50" spans="1:16" s="6" customFormat="1" ht="24.75" customHeight="1" x14ac:dyDescent="0.25">
      <c r="A50" s="59">
        <v>2</v>
      </c>
      <c r="B50" s="86" t="s">
        <v>2724</v>
      </c>
      <c r="C50" s="87" t="s">
        <v>35</v>
      </c>
      <c r="D50" s="82" t="s">
        <v>2728</v>
      </c>
      <c r="E50" s="88">
        <v>42491</v>
      </c>
      <c r="F50" s="88">
        <v>43738</v>
      </c>
      <c r="G50" s="117">
        <f>IF(AND(E50&lt;&gt;"",F50&lt;&gt;""),((F50-E50)/30),"")</f>
        <v>41.56666666666667</v>
      </c>
      <c r="H50" s="86" t="s">
        <v>2725</v>
      </c>
      <c r="I50" s="82" t="s">
        <v>663</v>
      </c>
      <c r="J50" s="82" t="s">
        <v>687</v>
      </c>
      <c r="K50" s="89">
        <v>7600000</v>
      </c>
      <c r="L50" s="87" t="s">
        <v>1151</v>
      </c>
      <c r="M50" s="90">
        <f t="shared" ref="M50:M93" si="1">+IF(L50="No",1,IF(L50="Si","Ingrese %",""))</f>
        <v>1</v>
      </c>
      <c r="N50" s="87" t="s">
        <v>2647</v>
      </c>
      <c r="O50" s="87" t="s">
        <v>29</v>
      </c>
      <c r="P50" s="121"/>
    </row>
    <row r="51" spans="1:16" s="6" customFormat="1" ht="24.75" customHeight="1" x14ac:dyDescent="0.25">
      <c r="A51" s="59">
        <v>3</v>
      </c>
      <c r="B51" s="86" t="s">
        <v>2726</v>
      </c>
      <c r="C51" s="87" t="s">
        <v>36</v>
      </c>
      <c r="D51" s="82" t="s">
        <v>2743</v>
      </c>
      <c r="E51" s="88">
        <v>43518</v>
      </c>
      <c r="F51" s="88">
        <v>43698</v>
      </c>
      <c r="G51" s="117">
        <f>IF(AND(E51&lt;&gt;"",F51&lt;&gt;""),((F51-E51)/30),"")</f>
        <v>6</v>
      </c>
      <c r="H51" s="139" t="s">
        <v>2744</v>
      </c>
      <c r="I51" s="82" t="s">
        <v>663</v>
      </c>
      <c r="J51" s="82" t="s">
        <v>687</v>
      </c>
      <c r="K51" s="89">
        <v>808416000</v>
      </c>
      <c r="L51" s="87" t="s">
        <v>1151</v>
      </c>
      <c r="M51" s="90">
        <f t="shared" si="1"/>
        <v>1</v>
      </c>
      <c r="N51" s="87" t="s">
        <v>2647</v>
      </c>
      <c r="O51" s="87" t="s">
        <v>1151</v>
      </c>
      <c r="P51" s="121"/>
    </row>
    <row r="52" spans="1:16" s="6" customFormat="1" ht="24.75" customHeight="1" outlineLevel="1" x14ac:dyDescent="0.25">
      <c r="A52" s="59">
        <v>4</v>
      </c>
      <c r="B52" s="86" t="s">
        <v>2726</v>
      </c>
      <c r="C52" s="87" t="s">
        <v>36</v>
      </c>
      <c r="D52" s="82" t="s">
        <v>2729</v>
      </c>
      <c r="E52" s="88">
        <v>43126</v>
      </c>
      <c r="F52" s="88">
        <v>43322</v>
      </c>
      <c r="G52" s="117">
        <f t="shared" ref="G52:G93" si="2">IF(AND(E52&lt;&gt;"",F52&lt;&gt;""),((F52-E52)/30),"")</f>
        <v>6.5333333333333332</v>
      </c>
      <c r="H52" s="139" t="s">
        <v>2727</v>
      </c>
      <c r="I52" s="82" t="s">
        <v>663</v>
      </c>
      <c r="J52" s="82" t="s">
        <v>687</v>
      </c>
      <c r="K52" s="89">
        <v>919499998</v>
      </c>
      <c r="L52" s="87" t="s">
        <v>1151</v>
      </c>
      <c r="M52" s="90">
        <f t="shared" si="1"/>
        <v>1</v>
      </c>
      <c r="N52" s="87" t="s">
        <v>2647</v>
      </c>
      <c r="O52" s="87" t="s">
        <v>29</v>
      </c>
      <c r="P52" s="121"/>
    </row>
    <row r="53" spans="1:16" s="7" customFormat="1" ht="24.75" customHeight="1" outlineLevel="1" x14ac:dyDescent="0.25">
      <c r="A53" s="60">
        <v>5</v>
      </c>
      <c r="B53" s="86" t="s">
        <v>2726</v>
      </c>
      <c r="C53" s="87" t="s">
        <v>36</v>
      </c>
      <c r="D53" s="82" t="s">
        <v>2730</v>
      </c>
      <c r="E53" s="88">
        <v>42894</v>
      </c>
      <c r="F53" s="88">
        <v>43098</v>
      </c>
      <c r="G53" s="117">
        <f t="shared" si="2"/>
        <v>6.8</v>
      </c>
      <c r="H53" s="86" t="s">
        <v>2731</v>
      </c>
      <c r="I53" s="82" t="s">
        <v>663</v>
      </c>
      <c r="J53" s="82" t="s">
        <v>687</v>
      </c>
      <c r="K53" s="89">
        <v>500000000</v>
      </c>
      <c r="L53" s="87" t="s">
        <v>1151</v>
      </c>
      <c r="M53" s="90">
        <f t="shared" si="1"/>
        <v>1</v>
      </c>
      <c r="N53" s="87" t="s">
        <v>2647</v>
      </c>
      <c r="O53" s="87" t="s">
        <v>29</v>
      </c>
      <c r="P53" s="122"/>
    </row>
    <row r="54" spans="1:16" s="7" customFormat="1" ht="24.75" customHeight="1" outlineLevel="1" x14ac:dyDescent="0.25">
      <c r="A54" s="60">
        <v>6</v>
      </c>
      <c r="B54" s="86" t="s">
        <v>2726</v>
      </c>
      <c r="C54" s="87" t="s">
        <v>36</v>
      </c>
      <c r="D54" s="82" t="s">
        <v>2746</v>
      </c>
      <c r="E54" s="88">
        <v>42802</v>
      </c>
      <c r="F54" s="88">
        <v>43066</v>
      </c>
      <c r="G54" s="117">
        <f t="shared" si="2"/>
        <v>8.8000000000000007</v>
      </c>
      <c r="H54" s="86" t="s">
        <v>2747</v>
      </c>
      <c r="I54" s="82" t="s">
        <v>663</v>
      </c>
      <c r="J54" s="82" t="s">
        <v>687</v>
      </c>
      <c r="K54" s="191">
        <v>778500000</v>
      </c>
      <c r="L54" s="87" t="s">
        <v>1151</v>
      </c>
      <c r="M54" s="90">
        <f t="shared" si="1"/>
        <v>1</v>
      </c>
      <c r="N54" s="87" t="s">
        <v>2647</v>
      </c>
      <c r="O54" s="87" t="s">
        <v>29</v>
      </c>
      <c r="P54" s="122"/>
    </row>
    <row r="55" spans="1:16" s="7" customFormat="1" ht="24.75" customHeight="1" outlineLevel="1" x14ac:dyDescent="0.25">
      <c r="A55" s="60">
        <v>7</v>
      </c>
      <c r="B55" s="86" t="s">
        <v>2726</v>
      </c>
      <c r="C55" s="87" t="s">
        <v>36</v>
      </c>
      <c r="D55" s="82" t="s">
        <v>2732</v>
      </c>
      <c r="E55" s="88">
        <v>42719</v>
      </c>
      <c r="F55" s="88">
        <v>42734</v>
      </c>
      <c r="G55" s="117">
        <f t="shared" si="2"/>
        <v>0.5</v>
      </c>
      <c r="H55" s="86" t="s">
        <v>2733</v>
      </c>
      <c r="I55" s="82" t="s">
        <v>663</v>
      </c>
      <c r="J55" s="82" t="s">
        <v>687</v>
      </c>
      <c r="K55" s="191">
        <v>806815000</v>
      </c>
      <c r="L55" s="87" t="s">
        <v>1151</v>
      </c>
      <c r="M55" s="90">
        <f t="shared" si="1"/>
        <v>1</v>
      </c>
      <c r="N55" s="87" t="s">
        <v>2647</v>
      </c>
      <c r="O55" s="87" t="s">
        <v>29</v>
      </c>
      <c r="P55" s="122"/>
    </row>
    <row r="56" spans="1:16" s="7" customFormat="1" ht="24.75" customHeight="1" outlineLevel="1" x14ac:dyDescent="0.25">
      <c r="A56" s="60">
        <v>8</v>
      </c>
      <c r="B56" s="86" t="s">
        <v>2726</v>
      </c>
      <c r="C56" s="87" t="s">
        <v>36</v>
      </c>
      <c r="D56" s="82" t="s">
        <v>2745</v>
      </c>
      <c r="E56" s="88">
        <v>42570</v>
      </c>
      <c r="F56" s="88">
        <v>42734</v>
      </c>
      <c r="G56" s="117">
        <f t="shared" si="2"/>
        <v>5.4666666666666668</v>
      </c>
      <c r="H56" s="86" t="s">
        <v>2748</v>
      </c>
      <c r="I56" s="82" t="s">
        <v>663</v>
      </c>
      <c r="J56" s="82" t="s">
        <v>687</v>
      </c>
      <c r="K56" s="191">
        <v>436000000</v>
      </c>
      <c r="L56" s="87" t="s">
        <v>1151</v>
      </c>
      <c r="M56" s="90">
        <f t="shared" si="1"/>
        <v>1</v>
      </c>
      <c r="N56" s="87" t="s">
        <v>2647</v>
      </c>
      <c r="O56" s="87" t="s">
        <v>1151</v>
      </c>
      <c r="P56" s="122"/>
    </row>
    <row r="57" spans="1:16" s="7" customFormat="1" ht="24.75" customHeight="1" outlineLevel="1" x14ac:dyDescent="0.25">
      <c r="A57" s="60">
        <v>9</v>
      </c>
      <c r="B57" s="86" t="s">
        <v>2726</v>
      </c>
      <c r="C57" s="87" t="s">
        <v>36</v>
      </c>
      <c r="D57" s="82" t="s">
        <v>2734</v>
      </c>
      <c r="E57" s="82" t="s">
        <v>2735</v>
      </c>
      <c r="F57" s="82" t="s">
        <v>2736</v>
      </c>
      <c r="G57" s="117">
        <f t="shared" si="2"/>
        <v>1.3</v>
      </c>
      <c r="H57" s="86" t="s">
        <v>2737</v>
      </c>
      <c r="I57" s="82" t="s">
        <v>663</v>
      </c>
      <c r="J57" s="82" t="s">
        <v>687</v>
      </c>
      <c r="K57" s="191">
        <v>68090000</v>
      </c>
      <c r="L57" s="87" t="s">
        <v>1151</v>
      </c>
      <c r="M57" s="90">
        <f t="shared" si="1"/>
        <v>1</v>
      </c>
      <c r="N57" s="87" t="s">
        <v>2647</v>
      </c>
      <c r="O57" s="87" t="s">
        <v>1151</v>
      </c>
      <c r="P57" s="122"/>
    </row>
    <row r="58" spans="1:16" s="7" customFormat="1" ht="24.75" customHeight="1" outlineLevel="1" x14ac:dyDescent="0.25">
      <c r="A58" s="60">
        <v>10</v>
      </c>
      <c r="B58" s="86" t="s">
        <v>2738</v>
      </c>
      <c r="C58" s="87" t="s">
        <v>36</v>
      </c>
      <c r="D58" s="82" t="s">
        <v>2739</v>
      </c>
      <c r="E58" s="82" t="s">
        <v>2740</v>
      </c>
      <c r="F58" s="82" t="s">
        <v>2741</v>
      </c>
      <c r="G58" s="117">
        <f t="shared" si="2"/>
        <v>1.9333333333333333</v>
      </c>
      <c r="H58" s="86" t="s">
        <v>2742</v>
      </c>
      <c r="I58" s="82" t="s">
        <v>663</v>
      </c>
      <c r="J58" s="82" t="s">
        <v>683</v>
      </c>
      <c r="K58" s="191">
        <v>46319225</v>
      </c>
      <c r="L58" s="87" t="s">
        <v>1151</v>
      </c>
      <c r="M58" s="90">
        <f t="shared" si="1"/>
        <v>1</v>
      </c>
      <c r="N58" s="87" t="s">
        <v>2647</v>
      </c>
      <c r="O58" s="87" t="s">
        <v>1151</v>
      </c>
      <c r="P58" s="122"/>
    </row>
    <row r="59" spans="1:16" s="7" customFormat="1" ht="24.75" customHeight="1" outlineLevel="1" x14ac:dyDescent="0.25">
      <c r="A59" s="60">
        <v>11</v>
      </c>
      <c r="B59" s="86" t="s">
        <v>2749</v>
      </c>
      <c r="C59" s="87" t="s">
        <v>36</v>
      </c>
      <c r="D59" s="82" t="s">
        <v>2750</v>
      </c>
      <c r="E59" s="82" t="s">
        <v>2751</v>
      </c>
      <c r="F59" s="82" t="s">
        <v>2752</v>
      </c>
      <c r="G59" s="117">
        <f t="shared" si="2"/>
        <v>5</v>
      </c>
      <c r="H59" s="86" t="s">
        <v>2753</v>
      </c>
      <c r="I59" s="82" t="s">
        <v>663</v>
      </c>
      <c r="J59" s="82" t="s">
        <v>696</v>
      </c>
      <c r="K59" s="89">
        <v>23020000</v>
      </c>
      <c r="L59" s="87" t="s">
        <v>1151</v>
      </c>
      <c r="M59" s="90">
        <f t="shared" si="1"/>
        <v>1</v>
      </c>
      <c r="N59" s="87" t="s">
        <v>2647</v>
      </c>
      <c r="O59" s="87" t="s">
        <v>1151</v>
      </c>
      <c r="P59" s="122"/>
    </row>
    <row r="60" spans="1:16" s="7" customFormat="1" ht="24.75" customHeight="1" outlineLevel="1" x14ac:dyDescent="0.25">
      <c r="A60" s="60">
        <v>12</v>
      </c>
      <c r="B60" s="86" t="s">
        <v>2749</v>
      </c>
      <c r="C60" s="87" t="s">
        <v>36</v>
      </c>
      <c r="D60" s="82" t="s">
        <v>2757</v>
      </c>
      <c r="E60" s="82" t="s">
        <v>2758</v>
      </c>
      <c r="F60" s="82" t="s">
        <v>2759</v>
      </c>
      <c r="G60" s="117">
        <f t="shared" si="2"/>
        <v>3.9</v>
      </c>
      <c r="H60" s="86" t="s">
        <v>2760</v>
      </c>
      <c r="I60" s="82" t="s">
        <v>663</v>
      </c>
      <c r="J60" s="82" t="s">
        <v>696</v>
      </c>
      <c r="K60" s="89">
        <v>7860000</v>
      </c>
      <c r="L60" s="87" t="s">
        <v>1151</v>
      </c>
      <c r="M60" s="90">
        <f t="shared" si="1"/>
        <v>1</v>
      </c>
      <c r="N60" s="87" t="s">
        <v>2647</v>
      </c>
      <c r="O60" s="87" t="s">
        <v>1151</v>
      </c>
      <c r="P60" s="122"/>
    </row>
    <row r="61" spans="1:16" s="7" customFormat="1" ht="24.75" customHeight="1" outlineLevel="1" x14ac:dyDescent="0.25">
      <c r="A61" s="60">
        <v>13</v>
      </c>
      <c r="B61" s="86"/>
      <c r="C61" s="87"/>
      <c r="D61" s="82"/>
      <c r="E61" s="82"/>
      <c r="F61" s="82"/>
      <c r="G61" s="117" t="str">
        <f t="shared" si="2"/>
        <v/>
      </c>
      <c r="H61" s="86"/>
      <c r="I61" s="82"/>
      <c r="J61" s="82"/>
      <c r="K61" s="89"/>
      <c r="L61" s="87"/>
      <c r="M61" s="90" t="str">
        <f t="shared" si="1"/>
        <v/>
      </c>
      <c r="N61" s="87"/>
      <c r="O61" s="87"/>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IF(AND(E102&lt;&gt;"",F102&lt;&gt;""),((F102-E102)/30),"")</f>
        <v/>
      </c>
      <c r="H102" s="86"/>
      <c r="I102" s="82"/>
      <c r="J102" s="82"/>
      <c r="K102" s="91"/>
      <c r="L102" s="192" t="str">
        <f>+IF(AND(K102&gt;0,O102="Ejecución"),(K102/877802)*Tabla28[[#This Row],[% participación]],IF(AND(K102&gt;0,O102&lt;&gt;"Ejecución"),"-",""))</f>
        <v/>
      </c>
      <c r="M102" s="87"/>
      <c r="N102" s="90" t="str">
        <f t="shared" ref="N102:N147" si="3">+IF(M102="No",1,IF(M102="Si","Ingrese %",""))</f>
        <v/>
      </c>
      <c r="O102" s="92"/>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0.01</v>
      </c>
      <c r="R165" s="69">
        <f>F168</f>
        <v>0</v>
      </c>
      <c r="S165" s="69">
        <f>F169</f>
        <v>0</v>
      </c>
      <c r="T165" s="69">
        <f>F170</f>
        <v>0</v>
      </c>
      <c r="U165" s="69">
        <f>C173</f>
        <v>0.03</v>
      </c>
      <c r="V165" s="71">
        <f>E173</f>
        <v>86475845.819999993</v>
      </c>
      <c r="W165" s="69">
        <f>G167</f>
        <v>0.03</v>
      </c>
      <c r="X165" s="69" t="str">
        <f>G168</f>
        <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v>0.01</v>
      </c>
      <c r="G167" s="26">
        <f>IF(F167&gt;0,SUM(E167+F167),"")</f>
        <v>0.03</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c r="G168" s="26" t="str">
        <f>IF(F168&gt;0,SUM(E168+F168),"")</f>
        <v/>
      </c>
      <c r="H168" s="5"/>
      <c r="I168" s="258" t="s">
        <v>1176</v>
      </c>
      <c r="J168" s="259"/>
      <c r="K168" s="260"/>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56" t="s">
        <v>1172</v>
      </c>
      <c r="C169" s="256"/>
      <c r="D169" s="256"/>
      <c r="E169" s="25">
        <v>0.02</v>
      </c>
      <c r="F169" s="96"/>
      <c r="G169" s="26" t="str">
        <f>IF(F169&gt;0,SUM(E169+F169),"")</f>
        <v/>
      </c>
      <c r="H169" s="5"/>
      <c r="I169" s="258" t="s">
        <v>1177</v>
      </c>
      <c r="J169" s="259"/>
      <c r="K169" s="260"/>
      <c r="L169" s="25">
        <v>0.02</v>
      </c>
      <c r="M169" s="96"/>
      <c r="N169" s="26" t="str">
        <f>IF(M169&gt;0,SUM(L169+M169),"")</f>
        <v/>
      </c>
      <c r="O169" s="8"/>
    </row>
    <row r="170" spans="1:28" x14ac:dyDescent="0.25">
      <c r="A170" s="9"/>
      <c r="B170" s="256" t="s">
        <v>1173</v>
      </c>
      <c r="C170" s="256"/>
      <c r="D170" s="256"/>
      <c r="E170" s="25">
        <v>0.03</v>
      </c>
      <c r="F170" s="96"/>
      <c r="G170" s="26" t="str">
        <f>IF(F170&gt;0,SUM(E170+F170),"")</f>
        <v/>
      </c>
      <c r="H170" s="5"/>
      <c r="I170" s="258" t="s">
        <v>1178</v>
      </c>
      <c r="J170" s="259"/>
      <c r="K170" s="260"/>
      <c r="L170" s="25">
        <v>0.02</v>
      </c>
      <c r="M170" s="96"/>
      <c r="N170" s="26" t="str">
        <f>IF(M170&gt;0,SUM(L170+M170),"")</f>
        <v/>
      </c>
      <c r="O170" s="8"/>
    </row>
    <row r="171" spans="1:28" x14ac:dyDescent="0.25">
      <c r="A171" s="9"/>
      <c r="B171" s="5"/>
      <c r="C171" s="5"/>
      <c r="D171" s="5"/>
      <c r="E171" s="5"/>
      <c r="F171" s="5"/>
      <c r="G171" s="5"/>
      <c r="H171" s="5"/>
      <c r="I171" s="258" t="s">
        <v>1179</v>
      </c>
      <c r="J171" s="259"/>
      <c r="K171" s="260"/>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86475845.819999993</v>
      </c>
      <c r="F173" s="148"/>
      <c r="G173" s="149"/>
      <c r="H173" s="142"/>
      <c r="I173" s="144" t="s">
        <v>2640</v>
      </c>
      <c r="J173" s="145">
        <f>+SUM(N167:N171)</f>
        <v>0</v>
      </c>
      <c r="K173" s="257" t="s">
        <v>2641</v>
      </c>
      <c r="L173" s="257"/>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43748</v>
      </c>
      <c r="R180" s="58">
        <f>E181</f>
        <v>3062</v>
      </c>
      <c r="S180" s="58" t="str">
        <f>H181</f>
        <v>DAVID PLAZA GUAMANGA</v>
      </c>
      <c r="T180" s="72">
        <f>K181</f>
        <v>0</v>
      </c>
    </row>
    <row r="181" spans="1:20" x14ac:dyDescent="0.25">
      <c r="A181" s="9"/>
      <c r="C181" s="100">
        <v>43748</v>
      </c>
      <c r="D181" s="5"/>
      <c r="E181" s="98">
        <v>3062</v>
      </c>
      <c r="F181" s="5"/>
      <c r="G181" s="5"/>
      <c r="H181" s="98" t="s">
        <v>2720</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DAVID PLAZA GUAMANGA</v>
      </c>
      <c r="R198" s="58" t="str">
        <f>H199</f>
        <v>CALLE 4 N°1 - 41</v>
      </c>
      <c r="S198" s="58">
        <f>H200</f>
        <v>3114773996</v>
      </c>
      <c r="T198" s="58" t="str">
        <f>K199</f>
        <v>PITALITO - HUILA</v>
      </c>
      <c r="U198" s="58" t="str">
        <f>K200</f>
        <v>corpsomoscolombia@hotmail.com</v>
      </c>
    </row>
    <row r="199" spans="1:21" x14ac:dyDescent="0.25">
      <c r="A199" s="9"/>
      <c r="B199" s="30" t="s">
        <v>31</v>
      </c>
      <c r="C199" s="98" t="s">
        <v>2720</v>
      </c>
      <c r="D199" s="22"/>
      <c r="G199" s="30" t="s">
        <v>2633</v>
      </c>
      <c r="H199" s="99" t="s">
        <v>2721</v>
      </c>
      <c r="J199" s="30" t="s">
        <v>2635</v>
      </c>
      <c r="K199" s="98" t="s">
        <v>2723</v>
      </c>
      <c r="L199" s="22"/>
      <c r="M199" s="22"/>
      <c r="N199" s="22"/>
      <c r="O199" s="8"/>
    </row>
    <row r="200" spans="1:21" x14ac:dyDescent="0.25">
      <c r="A200" s="9"/>
      <c r="B200" s="30" t="s">
        <v>2632</v>
      </c>
      <c r="C200" s="98" t="s">
        <v>2720</v>
      </c>
      <c r="D200" s="22"/>
      <c r="G200" s="30" t="s">
        <v>2634</v>
      </c>
      <c r="H200" s="99">
        <v>3114773996</v>
      </c>
      <c r="J200" s="30" t="s">
        <v>2636</v>
      </c>
      <c r="K200" s="98" t="s">
        <v>2722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62:L93 N61:O93 I23:J35 C102:K147 M102:M147 M101 G49 G50 G51 G53 G52 G54 G55 G56 G57 G58 G59 G60 C61:L6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F4" zoomScale="70" zoomScaleNormal="70" zoomScaleSheetLayoutView="25"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IF(F161&gt;0,SUM(E161+F161),"")</f>
        <v/>
      </c>
      <c r="H161" s="5"/>
      <c r="I161" s="258" t="s">
        <v>1176</v>
      </c>
      <c r="J161" s="259"/>
      <c r="K161" s="260"/>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IF(F162&gt;0,SUM(E162+F162),"")</f>
        <v/>
      </c>
      <c r="H162" s="5"/>
      <c r="I162" s="258" t="s">
        <v>1177</v>
      </c>
      <c r="J162" s="259"/>
      <c r="K162" s="260"/>
      <c r="L162" s="25">
        <v>0.02</v>
      </c>
      <c r="M162" s="96"/>
      <c r="N162" s="26" t="str">
        <f>IF(M162&gt;0,SUM(L162+M162),"")</f>
        <v/>
      </c>
      <c r="O162" s="8"/>
    </row>
    <row r="163" spans="1:28" x14ac:dyDescent="0.25">
      <c r="A163" s="9"/>
      <c r="B163" s="256" t="s">
        <v>1173</v>
      </c>
      <c r="C163" s="256"/>
      <c r="D163" s="256"/>
      <c r="E163" s="25">
        <v>0.03</v>
      </c>
      <c r="F163" s="96"/>
      <c r="G163" s="26" t="str">
        <f>IF(F163&gt;0,SUM(E163+F163),"")</f>
        <v/>
      </c>
      <c r="H163" s="5"/>
      <c r="I163" s="258" t="s">
        <v>1178</v>
      </c>
      <c r="J163" s="259"/>
      <c r="K163" s="260"/>
      <c r="L163" s="25">
        <v>0.02</v>
      </c>
      <c r="M163" s="96"/>
      <c r="N163" s="26" t="str">
        <f>IF(M163&gt;0,SUM(L163+M163),"")</f>
        <v/>
      </c>
      <c r="O163" s="8"/>
    </row>
    <row r="164" spans="1:28" x14ac:dyDescent="0.25">
      <c r="A164" s="9"/>
      <c r="B164" s="5"/>
      <c r="C164" s="5"/>
      <c r="D164" s="5"/>
      <c r="E164" s="5"/>
      <c r="F164" s="5"/>
      <c r="G164" s="5"/>
      <c r="H164" s="5"/>
      <c r="I164" s="258" t="s">
        <v>1179</v>
      </c>
      <c r="J164" s="259"/>
      <c r="K164" s="260"/>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IF(F167&gt;0,SUM(E167+F167),"")</f>
        <v/>
      </c>
      <c r="H167" s="141"/>
      <c r="I167" s="289" t="s">
        <v>1176</v>
      </c>
      <c r="J167" s="290"/>
      <c r="K167" s="291"/>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IF(F168&gt;0,SUM(E168+F168),"")</f>
        <v/>
      </c>
      <c r="H168" s="141"/>
      <c r="I168" s="289" t="s">
        <v>1177</v>
      </c>
      <c r="J168" s="290"/>
      <c r="K168" s="291"/>
      <c r="L168" s="183">
        <v>0.02</v>
      </c>
      <c r="M168" s="96"/>
      <c r="N168" s="184" t="str">
        <f>IF(M168&gt;0,SUM(L168+M168),"")</f>
        <v/>
      </c>
      <c r="O168" s="143"/>
    </row>
    <row r="169" spans="1:28" x14ac:dyDescent="0.25">
      <c r="A169" s="173"/>
      <c r="B169" s="288" t="s">
        <v>1173</v>
      </c>
      <c r="C169" s="288"/>
      <c r="D169" s="288"/>
      <c r="E169" s="183">
        <v>0.03</v>
      </c>
      <c r="F169" s="96"/>
      <c r="G169" s="184" t="str">
        <f>IF(F169&gt;0,SUM(E169+F169),"")</f>
        <v/>
      </c>
      <c r="H169" s="141"/>
      <c r="I169" s="289" t="s">
        <v>1178</v>
      </c>
      <c r="J169" s="290"/>
      <c r="K169" s="291"/>
      <c r="L169" s="183">
        <v>0.02</v>
      </c>
      <c r="M169" s="96"/>
      <c r="N169" s="184" t="str">
        <f>IF(M169&gt;0,SUM(L169+M169),"")</f>
        <v/>
      </c>
      <c r="O169" s="143"/>
    </row>
    <row r="170" spans="1:28" x14ac:dyDescent="0.25">
      <c r="A170" s="173"/>
      <c r="B170" s="141"/>
      <c r="C170" s="141"/>
      <c r="D170" s="141"/>
      <c r="E170" s="141"/>
      <c r="F170" s="141"/>
      <c r="G170" s="141"/>
      <c r="H170" s="141"/>
      <c r="I170" s="289" t="s">
        <v>1179</v>
      </c>
      <c r="J170" s="290"/>
      <c r="K170" s="291"/>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2021-01-04T21:41:51Z</cp:lastPrinted>
  <dcterms:created xsi:type="dcterms:W3CDTF">2020-10-14T21:57:42Z</dcterms:created>
  <dcterms:modified xsi:type="dcterms:W3CDTF">2021-01-04T23:01:36Z</dcterms:modified>
</cp:coreProperties>
</file>