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OFERENTE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12" l="1"/>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<sst xmlns="http://schemas.openxmlformats.org/spreadsheetml/2006/main" count="3075" uniqueCount="2699">
  <si>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</si>
  <si>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</si>
  <si>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</si>
  <si>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</si>
  <si>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</si>
  <si>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</si>
  <si>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</si>
  <si>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</si>
  <si>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</si>
  <si>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</si>
  <si>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</si>
  <si>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</si>
  <si>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</si>
  <si>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</si>
  <si>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</si>
  <si>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</si>
  <si>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</si>
  <si>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</si>
  <si>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</si>
  <si>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</si>
  <si>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</si>
  <si>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</si>
  <si>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</si>
  <si>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</si>
  <si>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</si>
  <si>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</si>
  <si>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</si>
  <si>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</si>
  <si>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</si>
  <si>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</si>
  <si>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</si>
  <si>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</si>
  <si>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</si>
  <si>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</si>
  <si>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</si>
  <si>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</si>
  <si>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</si>
  <si>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</si>
  <si>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</si>
  <si>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</si>
  <si>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</si>
  <si>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</si>
  <si>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</si>
  <si>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</si>
  <si>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</si>
  <si>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</si>
  <si>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</si>
  <si>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</si>
  <si>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</si>
  <si>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</si>
  <si>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</si>
  <si>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</si>
  <si>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</si>
  <si>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</si>
  <si>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</si>
  <si>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</si>
  <si>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</si>
  <si>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</si>
  <si>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</si>
  <si>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</si>
  <si>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</si>
  <si>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</si>
  <si>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</si>
  <si>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</si>
  <si>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</si>
  <si>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</si>
  <si>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</si>
  <si>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</si>
  <si>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</si>
  <si>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</si>
  <si>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</si>
  <si>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</si>
  <si>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</si>
  <si>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</si>
  <si>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</si>
  <si>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</si>
  <si>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</si>
  <si>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</si>
  <si>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</si>
  <si>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</si>
  <si>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</si>
  <si>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</si>
  <si>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</si>
  <si>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</si>
  <si>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</si>
  <si>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</si>
  <si>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</si>
  <si>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</si>
  <si>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</si>
  <si>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</si>
  <si>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</si>
  <si>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</si>
  <si>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</si>
  <si>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</si>
  <si>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</si>
  <si>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</si>
  <si>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</si>
  <si>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</si>
  <si>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</si>
  <si>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</si>
  <si>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</si>
  <si>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</si>
  <si>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</si>
  <si>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</si>
  <si>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</si>
  <si>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</si>
  <si>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</si>
  <si>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</si>
  <si>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</si>
  <si>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</si>
  <si>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</si>
  <si>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</si>
  <si>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</si>
  <si>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</si>
  <si>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</si>
  <si>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</si>
  <si>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</si>
  <si>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</si>
  <si>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</si>
  <si>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</si>
  <si>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</si>
  <si>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</si>
  <si>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</si>
  <si>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</si>
  <si>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</si>
  <si>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</si>
  <si>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</si>
  <si>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</si>
  <si>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</si>
  <si>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</si>
  <si>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</si>
  <si>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</si>
  <si>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</si>
  <si>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</si>
  <si>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</si>
  <si>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</si>
  <si>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</si>
  <si>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</si>
  <si>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</si>
  <si>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</si>
  <si>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</si>
  <si>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</si>
  <si>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</si>
  <si>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</si>
  <si>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</si>
  <si>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</si>
  <si>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</si>
  <si>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</si>
  <si>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</si>
  <si>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</si>
  <si>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</si>
  <si>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</si>
  <si>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</si>
  <si>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</si>
  <si>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</si>
  <si>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</si>
  <si>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</si>
  <si>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</si>
  <si>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</si>
  <si>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</si>
  <si>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</si>
  <si>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</si>
  <si>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</si>
  <si>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</si>
  <si>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</si>
  <si>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</si>
  <si>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</si>
  <si>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</si>
  <si>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</si>
  <si>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</si>
  <si>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</si>
  <si>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</si>
  <si>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</si>
  <si>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</si>
  <si>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</si>
  <si>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</si>
  <si>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</si>
  <si>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</si>
  <si>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</si>
  <si>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</si>
  <si>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</si>
  <si>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</si>
  <si>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</si>
  <si>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</si>
  <si>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</si>
  <si>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</si>
  <si>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</si>
  <si>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</si>
  <si>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</si>
  <si>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</si>
  <si>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</si>
  <si>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</si>
  <si>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</si>
  <si>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</si>
  <si>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</si>
  <si>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</si>
  <si>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</si>
  <si>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</si>
  <si>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</si>
  <si>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</si>
  <si>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</si>
  <si>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</si>
  <si>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</si>
  <si>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</si>
  <si>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</si>
  <si>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</si>
  <si>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</si>
  <si>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</si>
  <si>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</si>
  <si>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</si>
  <si>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</si>
  <si>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</si>
  <si>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</si>
  <si>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</si>
  <si>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</si>
  <si>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</si>
  <si>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</si>
  <si>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</si>
  <si>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</si>
  <si>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</si>
  <si>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</si>
  <si>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</si>
  <si>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</si>
  <si>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</si>
  <si>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</si>
  <si>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</si>
  <si>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</si>
  <si>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</si>
  <si>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</si>
  <si>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</si>
  <si>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</si>
  <si>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</si>
  <si>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</si>
  <si>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</si>
  <si>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</si>
  <si>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</si>
  <si>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</si>
  <si>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</si>
  <si>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</si>
  <si>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</si>
  <si>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</si>
  <si>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</si>
  <si>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</si>
  <si>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</si>
  <si>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</si>
  <si>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</si>
  <si>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</si>
  <si>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</si>
  <si>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</si>
  <si>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</si>
  <si>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</si>
  <si>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</si>
  <si>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</si>
  <si>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</si>
  <si>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</si>
  <si>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</si>
  <si>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</si>
  <si>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</si>
  <si>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</si>
  <si>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</si>
  <si>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</si>
  <si>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</si>
  <si>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</si>
  <si>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</si>
  <si>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</si>
  <si>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</si>
  <si>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</si>
  <si>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</si>
  <si>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</si>
  <si>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</si>
  <si>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</si>
  <si>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</si>
  <si>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</si>
  <si>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</si>
  <si>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</si>
  <si>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</si>
  <si>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</si>
  <si>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</si>
  <si>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</si>
  <si>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</si>
  <si>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</si>
  <si>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</si>
  <si>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</si>
  <si>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</si>
  <si>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</si>
  <si>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</si>
  <si>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</si>
  <si>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</si>
  <si>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</si>
  <si>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</si>
  <si>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</si>
  <si>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</si>
  <si>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</si>
  <si>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</si>
  <si>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</si>
  <si>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</si>
  <si>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</si>
  <si>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</si>
  <si>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</si>
  <si>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</si>
  <si>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</si>
  <si>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</si>
  <si>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</si>
  <si>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</si>
  <si>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</si>
  <si>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</si>
  <si>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</si>
  <si>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</si>
  <si>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</si>
  <si>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</si>
  <si>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</si>
  <si>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</si>
  <si>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</si>
  <si>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</si>
  <si>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</si>
  <si>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</si>
  <si>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</si>
  <si>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</si>
  <si>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</si>
  <si>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</si>
  <si>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</si>
  <si>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</si>
  <si>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</si>
  <si>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</si>
  <si>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</si>
  <si>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</si>
  <si>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</si>
  <si>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</si>
  <si>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</si>
  <si>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</si>
  <si>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</si>
  <si>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</si>
  <si>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</si>
  <si>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</si>
  <si>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</si>
  <si>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</si>
  <si>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</si>
  <si>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</si>
  <si>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</si>
  <si>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</si>
  <si>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</si>
  <si>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</si>
  <si>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</si>
  <si>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</si>
  <si>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</si>
  <si>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</si>
  <si>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</si>
  <si>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</si>
  <si>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</si>
  <si>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</si>
  <si>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</si>
  <si>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</si>
  <si>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</si>
  <si>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</si>
  <si>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</si>
  <si>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</si>
  <si>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</si>
  <si>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</si>
  <si>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</si>
  <si>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</si>
  <si>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</si>
  <si>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</si>
  <si>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</si>
  <si>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</si>
  <si>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</si>
  <si>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</si>
  <si>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</si>
  <si>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</si>
  <si>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</si>
  <si>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</si>
  <si>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</si>
  <si>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</si>
  <si>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</si>
  <si>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</si>
  <si>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</si>
  <si>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</si>
  <si>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</si>
  <si>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</si>
  <si>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</si>
  <si>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</si>
  <si>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</si>
  <si>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</si>
  <si>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</si>
  <si>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</si>
  <si>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</si>
  <si>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</si>
  <si>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</si>
  <si>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</si>
  <si>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</si>
  <si>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</si>
  <si>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</si>
  <si>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</si>
  <si>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</si>
  <si>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</si>
  <si>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</si>
  <si>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</si>
  <si>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</si>
  <si>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</si>
  <si>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</si>
  <si>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</si>
  <si>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</si>
  <si>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</si>
  <si>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</si>
  <si>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</si>
  <si>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</si>
  <si>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</si>
  <si>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</si>
  <si>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</si>
  <si>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</si>
  <si>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</si>
  <si>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</si>
  <si>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</si>
  <si>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</si>
  <si>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</si>
  <si>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</si>
  <si>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</si>
  <si>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</si>
  <si>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</si>
  <si>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</si>
  <si>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</si>
  <si>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</si>
  <si>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</si>
  <si>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</si>
  <si>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</si>
  <si>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</si>
  <si>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</si>
  <si>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</si>
  <si>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</si>
  <si>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</si>
  <si>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</si>
  <si>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</si>
  <si>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</si>
  <si>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</si>
  <si>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</si>
  <si>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</si>
  <si>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</si>
  <si>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</si>
  <si>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</si>
  <si>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</si>
  <si>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</si>
  <si>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</si>
  <si>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</si>
  <si>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</si>
  <si>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</si>
  <si>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</si>
  <si>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</si>
  <si>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</si>
  <si>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</si>
  <si>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</si>
  <si>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</si>
  <si>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</si>
  <si>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</si>
  <si>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</si>
  <si>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</si>
  <si>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</si>
  <si>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</si>
  <si>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</si>
  <si>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</si>
  <si>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</si>
  <si>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</si>
  <si>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</si>
  <si>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</si>
  <si>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</si>
  <si>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</si>
  <si>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</si>
  <si>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</si>
  <si>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</si>
  <si>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</si>
  <si>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</si>
  <si>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</si>
  <si>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</si>
  <si>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</si>
  <si>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</si>
  <si>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</si>
  <si>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</si>
  <si>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</si>
  <si>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</si>
  <si>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</si>
  <si>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</si>
  <si>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</si>
  <si>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</si>
  <si>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</si>
  <si>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</si>
  <si>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</si>
  <si>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</si>
  <si>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</si>
  <si>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</si>
  <si>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</si>
  <si>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</si>
  <si>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</si>
  <si>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</si>
  <si>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</si>
  <si>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</si>
  <si>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</si>
  <si>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</si>
  <si>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</si>
  <si>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</si>
  <si>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</si>
  <si>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</si>
  <si>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</si>
  <si>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</si>
  <si>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</si>
  <si>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</si>
  <si>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</si>
  <si>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</si>
  <si>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</si>
  <si>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</si>
  <si>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</si>
  <si>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</si>
  <si>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</si>
  <si>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</si>
  <si>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</si>
  <si>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</si>
  <si>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</si>
  <si>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</si>
  <si>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</si>
  <si>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</si>
  <si>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</si>
  <si>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</si>
  <si>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</si>
  <si>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</si>
  <si>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</si>
  <si>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</si>
  <si>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</si>
  <si>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</si>
  <si>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</si>
  <si>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</si>
  <si>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</si>
  <si>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</si>
  <si>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</si>
  <si>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</si>
  <si>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</si>
  <si>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</si>
  <si>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</si>
  <si>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</si>
  <si>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</si>
  <si>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</si>
  <si>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</si>
  <si>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</si>
  <si>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</si>
  <si>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</si>
  <si>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</si>
  <si>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</si>
  <si>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</si>
  <si>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</si>
  <si>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</si>
  <si>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</si>
  <si>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</si>
  <si>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</si>
  <si>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</si>
  <si>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</si>
  <si>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</si>
  <si>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</si>
  <si>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</si>
  <si>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</si>
  <si>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</si>
  <si>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</si>
  <si>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</si>
  <si>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</si>
  <si>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</si>
  <si>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</si>
  <si>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</si>
  <si>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</si>
  <si>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</si>
  <si>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</si>
  <si>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</si>
  <si>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</si>
  <si>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</si>
  <si>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</si>
  <si>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</si>
  <si>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</si>
  <si>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</si>
  <si>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</si>
  <si>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</si>
  <si>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</si>
  <si>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</si>
  <si>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</si>
  <si>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</si>
  <si>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</si>
  <si>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</si>
  <si>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</si>
  <si>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</si>
  <si>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</si>
  <si>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</si>
  <si>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</si>
  <si>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</si>
  <si>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</si>
  <si>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</si>
  <si>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</si>
  <si>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</si>
  <si>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</si>
  <si>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</si>
  <si>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</si>
  <si>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</si>
  <si>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</si>
  <si>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</si>
  <si>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</si>
  <si>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</si>
  <si>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</si>
  <si>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</si>
  <si>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</si>
  <si>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</si>
  <si>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</si>
  <si>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</si>
  <si>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</si>
  <si>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</si>
  <si>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</si>
  <si>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</si>
  <si>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</si>
  <si>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</si>
  <si>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</si>
  <si>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</si>
  <si>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</si>
  <si>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</si>
  <si>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</si>
  <si>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</si>
  <si>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</si>
  <si>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</si>
  <si>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</si>
  <si>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</si>
  <si>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</si>
  <si>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</si>
  <si>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</si>
  <si>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</si>
  <si>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</si>
  <si>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</si>
  <si>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</si>
  <si>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</si>
  <si>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</si>
  <si>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</si>
  <si>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</si>
  <si>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</si>
  <si>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</si>
  <si>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</si>
  <si>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</si>
  <si>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</si>
  <si>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</si>
  <si>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</si>
  <si>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</si>
  <si>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</si>
  <si>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</si>
  <si>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</si>
  <si>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</si>
  <si>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</si>
  <si>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</si>
  <si>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</si>
  <si>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</si>
  <si>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</si>
  <si>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</si>
  <si>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</si>
  <si>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</si>
  <si>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</si>
  <si>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</si>
  <si>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</si>
  <si>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</si>
  <si>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</si>
  <si>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</si>
  <si>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</si>
  <si>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</si>
  <si>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</si>
  <si>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</si>
  <si>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</si>
  <si>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</si>
  <si>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</si>
  <si>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</si>
  <si>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</si>
  <si>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</si>
  <si>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</si>
  <si>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</si>
  <si>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</si>
  <si>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</si>
  <si>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</si>
  <si>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</si>
  <si>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</si>
  <si>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</si>
  <si>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</si>
  <si>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</si>
  <si>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</si>
  <si>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</si>
  <si>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</si>
  <si>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</si>
  <si>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</si>
  <si>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</si>
  <si>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</si>
  <si>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</si>
  <si>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</si>
  <si>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</si>
  <si>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</si>
  <si>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</si>
  <si>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</si>
  <si>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</si>
  <si>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</si>
  <si>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</si>
  <si>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</si>
  <si>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</si>
  <si>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</si>
  <si>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</si>
  <si>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</si>
  <si>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</si>
  <si>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</si>
  <si>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</si>
  <si>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</si>
  <si>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</si>
  <si>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</si>
  <si>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</si>
  <si>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</si>
  <si>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</si>
  <si>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</si>
  <si>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</si>
  <si>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</si>
  <si>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</si>
  <si>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</si>
  <si>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</si>
  <si>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</si>
  <si>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</si>
  <si>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</si>
  <si>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</si>
  <si>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</si>
  <si>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</si>
  <si>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</si>
  <si>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</si>
  <si>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</si>
  <si>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</si>
  <si>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</si>
  <si>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</si>
  <si>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</si>
  <si>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</si>
  <si>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</si>
  <si>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</si>
  <si>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</si>
  <si>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</si>
  <si>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</si>
  <si>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</si>
  <si>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</si>
  <si>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</si>
  <si>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</si>
  <si>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</si>
  <si>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</si>
  <si>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</si>
  <si>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</si>
  <si>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</si>
  <si>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</si>
  <si>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</si>
  <si>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</si>
  <si>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</si>
  <si>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</si>
  <si>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</si>
  <si>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</si>
  <si>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</si>
  <si>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</si>
  <si>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</si>
  <si>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</si>
  <si>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</si>
  <si>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</si>
  <si>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</si>
  <si>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</si>
  <si>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</si>
  <si>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</si>
  <si>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</si>
  <si>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</si>
  <si>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</si>
  <si>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</si>
  <si>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</si>
  <si>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</si>
  <si>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</si>
  <si>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</si>
  <si>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</si>
  <si>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</si>
  <si>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</si>
  <si>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</si>
  <si>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</si>
  <si>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</si>
  <si>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</si>
  <si>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</si>
  <si>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</si>
  <si>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</si>
  <si>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</si>
  <si>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</si>
  <si>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</si>
  <si>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</si>
  <si>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</si>
  <si>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</si>
  <si>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</si>
  <si>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</si>
  <si>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</si>
  <si>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</si>
  <si>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</si>
  <si>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</si>
  <si>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</si>
  <si>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</si>
  <si>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</si>
  <si>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</si>
  <si>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</si>
  <si>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</si>
  <si>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</si>
  <si>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</si>
  <si>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</si>
  <si>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</si>
  <si>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</si>
  <si>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</si>
  <si>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</si>
  <si>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</si>
  <si>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</si>
  <si>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</si>
  <si>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</si>
  <si>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</si>
  <si>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</si>
  <si>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</si>
  <si>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</si>
  <si>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</si>
  <si>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</si>
  <si>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</si>
  <si>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</si>
  <si>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</si>
  <si>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</si>
  <si>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</si>
  <si>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</si>
  <si>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</si>
  <si>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</si>
  <si>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</si>
  <si>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</si>
  <si>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</si>
  <si>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</si>
  <si>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</si>
  <si>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</si>
  <si>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</si>
  <si>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</si>
  <si>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</si>
  <si>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</si>
  <si>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</si>
  <si>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</si>
  <si>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</si>
  <si>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</si>
  <si>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</si>
  <si>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</si>
  <si>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</si>
  <si>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</si>
  <si>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</si>
  <si>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</si>
  <si>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</si>
  <si>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</si>
  <si>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</si>
  <si>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</si>
  <si>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</si>
  <si>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</si>
  <si>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</si>
  <si>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</si>
  <si>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</si>
  <si>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</si>
  <si>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</si>
  <si>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</si>
  <si>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</si>
  <si>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</si>
  <si>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</si>
  <si>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</si>
  <si>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</si>
  <si>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</si>
  <si>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</si>
  <si>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</si>
  <si>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</si>
  <si>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</si>
  <si>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</si>
  <si>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</si>
  <si>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</si>
  <si>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</si>
  <si>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</si>
  <si>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</si>
  <si>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</si>
  <si>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</si>
  <si>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</si>
  <si>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</si>
  <si>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</si>
  <si>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</si>
  <si>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</si>
  <si>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</si>
  <si>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</si>
  <si>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</si>
  <si>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</si>
  <si>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</si>
  <si>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</si>
  <si>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</si>
  <si>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</si>
  <si>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</si>
  <si>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</si>
  <si>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</si>
  <si>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</si>
  <si>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</si>
  <si>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</si>
  <si>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</si>
  <si>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</si>
  <si>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</si>
  <si>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</si>
  <si>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</si>
  <si>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</si>
  <si>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</si>
  <si>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</si>
  <si>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</si>
  <si>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</si>
  <si>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</si>
  <si>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</si>
  <si>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</si>
  <si>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</si>
  <si>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</si>
  <si>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</si>
  <si>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</si>
  <si>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</si>
  <si>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</si>
  <si>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</si>
  <si>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</si>
  <si>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</si>
  <si>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</si>
  <si>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</si>
  <si>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</si>
  <si>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</si>
  <si>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</si>
  <si>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</si>
  <si>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</si>
  <si>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</si>
  <si>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</si>
  <si>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</si>
  <si>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</si>
  <si>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</si>
  <si>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</si>
  <si>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</si>
  <si>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</si>
  <si>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</si>
  <si>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</si>
  <si>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</si>
  <si>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</si>
  <si>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</si>
  <si>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</si>
  <si>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</si>
  <si>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</si>
  <si>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</si>
  <si>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</si>
  <si>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</si>
  <si>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</si>
  <si>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</si>
  <si>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</si>
  <si>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</si>
  <si>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</si>
  <si>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</si>
  <si>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</si>
  <si>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</si>
  <si>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</si>
  <si>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</si>
  <si>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</si>
  <si>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</si>
  <si>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</si>
  <si>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</si>
  <si>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</si>
  <si>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</si>
  <si>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</si>
  <si>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</si>
  <si>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</si>
  <si>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</si>
  <si>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</si>
  <si>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</si>
  <si>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</si>
  <si>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</si>
  <si>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</si>
  <si>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</si>
  <si>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</si>
  <si>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</si>
  <si>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</si>
  <si>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</si>
  <si>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</si>
  <si>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</si>
  <si>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</si>
  <si>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</si>
  <si>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</si>
  <si>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</si>
  <si>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</si>
  <si>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</si>
  <si>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</si>
  <si>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</si>
  <si>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</si>
  <si>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</si>
  <si>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</si>
  <si>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</si>
  <si>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</si>
  <si>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</si>
  <si>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</si>
  <si>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</si>
  <si>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</si>
  <si>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</si>
  <si>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</si>
  <si>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</si>
  <si>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</si>
  <si>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</si>
  <si>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</si>
  <si>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</si>
  <si>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</si>
  <si>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</si>
  <si>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</si>
  <si>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</si>
  <si>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</si>
  <si>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</si>
  <si>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</si>
  <si>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</si>
  <si>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</si>
  <si>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</si>
  <si>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</si>
  <si>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</si>
  <si>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</si>
  <si>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</si>
  <si>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</si>
  <si>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</si>
  <si>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</si>
  <si>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</si>
  <si>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</si>
  <si>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</si>
  <si>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</si>
  <si>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</si>
  <si>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</si>
  <si>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</si>
  <si>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</si>
  <si>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</si>
  <si>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</si>
  <si>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</si>
  <si>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</si>
  <si>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</si>
  <si>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</si>
  <si>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</si>
  <si>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</si>
  <si>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</si>
  <si>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</si>
  <si>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</si>
  <si>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</si>
  <si>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</si>
  <si>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</si>
  <si>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</si>
  <si>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</si>
  <si>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</si>
  <si>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</si>
  <si>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</si>
  <si>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</si>
  <si>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</si>
  <si>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</si>
  <si>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</si>
  <si>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</si>
  <si>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</si>
  <si>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</si>
  <si>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</si>
  <si>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</si>
  <si>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</si>
  <si>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</si>
  <si>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</si>
  <si>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</si>
  <si>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</si>
  <si>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</si>
  <si>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</si>
  <si>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</si>
  <si>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</si>
  <si>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</si>
  <si>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</si>
  <si>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</si>
  <si>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</si>
  <si>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</si>
  <si>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</si>
  <si>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</si>
  <si>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</si>
  <si>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</si>
  <si>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</si>
  <si>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</si>
  <si>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</si>
  <si>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</si>
  <si>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</si>
  <si>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</si>
  <si>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</si>
  <si>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</si>
  <si>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</si>
  <si>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</si>
  <si>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</si>
  <si>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</si>
  <si>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</si>
  <si>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</si>
  <si>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</si>
  <si>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</si>
  <si>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</si>
  <si>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</si>
  <si>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</si>
  <si>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</si>
  <si>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</si>
  <si>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</si>
  <si>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</si>
  <si>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</si>
  <si>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</si>
  <si>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</si>
  <si>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</si>
  <si>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</si>
  <si>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</si>
  <si>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</si>
  <si>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</si>
  <si>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</si>
  <si>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</si>
  <si>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</si>
  <si>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</si>
  <si>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</si>
  <si>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</si>
  <si>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</si>
  <si>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</si>
  <si>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</si>
  <si>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</si>
  <si>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</si>
  <si>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</si>
  <si>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</si>
  <si>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</si>
  <si>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</si>
  <si>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</si>
  <si>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</si>
  <si>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</si>
  <si>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</si>
  <si>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</si>
  <si>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</si>
  <si>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</si>
  <si>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</si>
  <si>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</si>
  <si>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</si>
  <si>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</si>
  <si>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</si>
  <si>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</si>
  <si>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</si>
  <si>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</si>
  <si>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</si>
  <si>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</si>
  <si>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</si>
  <si>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</si>
  <si>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</si>
  <si>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</si>
  <si>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</si>
  <si>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</si>
  <si>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</si>
  <si>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</si>
  <si>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</si>
  <si>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</si>
  <si>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</si>
  <si>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</si>
  <si>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</si>
  <si>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</si>
  <si>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</si>
  <si>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</si>
  <si>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</si>
  <si>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</si>
  <si>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</si>
  <si>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</si>
  <si>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</si>
  <si>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</si>
  <si>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</si>
  <si>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</si>
  <si>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</si>
  <si>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</si>
  <si>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</si>
  <si>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</si>
  <si>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</si>
  <si>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</si>
  <si>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</si>
  <si>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</si>
  <si>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</si>
  <si>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</si>
  <si>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</si>
  <si>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</si>
  <si>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</si>
  <si>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</si>
  <si>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</si>
  <si>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</si>
  <si>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</si>
  <si>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</si>
  <si>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</si>
  <si>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</si>
  <si>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</si>
  <si>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</si>
  <si>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</si>
  <si>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</si>
  <si>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</si>
  <si>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</si>
  <si>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</si>
  <si>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</si>
  <si>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</si>
  <si>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</si>
  <si>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</si>
  <si>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</si>
  <si>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</si>
  <si>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</si>
  <si>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</si>
  <si>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</si>
  <si>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</si>
  <si>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</si>
  <si>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</si>
  <si>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</si>
  <si>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</si>
  <si>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</si>
  <si>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</si>
  <si>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</si>
  <si>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</si>
  <si>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</si>
  <si>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</si>
  <si>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</si>
  <si>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</si>
  <si>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</si>
  <si>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</si>
  <si>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</si>
  <si>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</si>
  <si>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</si>
  <si>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</si>
  <si>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</si>
  <si>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</si>
  <si>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</si>
  <si>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</si>
  <si>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</si>
  <si>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</si>
  <si>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</si>
  <si>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</si>
  <si>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</si>
  <si>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</si>
  <si>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</si>
  <si>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</si>
  <si>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</si>
  <si>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</si>
  <si>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</si>
  <si>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</si>
  <si>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</si>
  <si>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</si>
  <si>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</si>
  <si>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</si>
  <si>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</si>
  <si>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</si>
  <si>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</si>
  <si>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</si>
  <si>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</si>
  <si>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</si>
  <si>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</si>
  <si>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</si>
  <si>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</si>
  <si>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</si>
  <si>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</si>
  <si>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</si>
  <si>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</si>
  <si>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</si>
  <si>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</si>
  <si>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</si>
  <si>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</si>
  <si>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</si>
  <si>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</si>
  <si>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</si>
  <si>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</si>
  <si>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</si>
  <si>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</si>
  <si>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</si>
  <si>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</si>
  <si>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</si>
  <si>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</si>
  <si>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</si>
  <si>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</si>
  <si>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</si>
  <si>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</si>
  <si>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</si>
  <si>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</si>
  <si>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</si>
  <si>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</si>
  <si>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</si>
  <si>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</si>
  <si>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</si>
  <si>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</si>
  <si>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</si>
  <si>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</si>
  <si>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</si>
  <si>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</si>
  <si>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</si>
  <si>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</si>
  <si>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</si>
  <si>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</si>
  <si>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</si>
  <si>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</si>
  <si>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</si>
  <si>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</si>
  <si>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</si>
  <si>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</si>
  <si>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</si>
  <si>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</si>
  <si>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</si>
  <si>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</si>
  <si>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</si>
  <si>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</si>
  <si>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</si>
  <si>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</si>
  <si>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</si>
  <si>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</si>
  <si>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</si>
  <si>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</si>
  <si>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</si>
  <si>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</si>
  <si>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</si>
  <si>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</si>
  <si>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</si>
  <si>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</si>
  <si>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</si>
  <si>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</si>
  <si>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</si>
  <si>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</si>
  <si>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</si>
  <si>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</si>
  <si>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</si>
  <si>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</si>
  <si>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</si>
  <si>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</si>
  <si>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</si>
  <si>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</si>
  <si>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</si>
  <si>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</si>
  <si>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</si>
  <si>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</si>
  <si>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</si>
  <si>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</si>
  <si>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</si>
  <si>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</si>
  <si>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</si>
  <si>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</si>
  <si>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</si>
  <si>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</si>
  <si>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</si>
  <si>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</si>
  <si>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</si>
  <si>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</si>
  <si>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</si>
  <si>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</si>
  <si>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</si>
  <si>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</si>
  <si>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</si>
  <si>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</si>
  <si>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</si>
  <si>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</si>
  <si>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</si>
  <si>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</si>
  <si>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</si>
  <si>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</si>
  <si>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</si>
  <si>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</si>
  <si>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</si>
  <si>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</si>
  <si>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</si>
  <si>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</si>
  <si>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</si>
  <si>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</si>
  <si>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</si>
  <si>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</si>
  <si>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</si>
  <si>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</si>
  <si>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</si>
  <si>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</si>
  <si>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</si>
  <si>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</si>
  <si>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</si>
  <si>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</si>
  <si>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</si>
  <si>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</si>
  <si>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</si>
  <si>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</si>
  <si>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</si>
  <si>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</si>
  <si>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</si>
  <si>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</si>
  <si>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</si>
  <si>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</si>
  <si>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</si>
  <si>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</si>
  <si>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</si>
  <si>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</si>
  <si>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</si>
  <si>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</si>
  <si>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</si>
  <si>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</si>
  <si>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</si>
  <si>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</si>
  <si>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</si>
  <si>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</si>
  <si>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</si>
  <si>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</si>
  <si>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</si>
  <si>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</si>
  <si>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</si>
  <si>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</si>
  <si>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</si>
  <si>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</si>
  <si>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</si>
  <si>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</si>
  <si>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</si>
  <si>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</si>
  <si>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</si>
  <si>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</si>
  <si>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</si>
  <si>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</si>
  <si>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</si>
  <si>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</si>
  <si>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</si>
  <si>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</si>
  <si>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</si>
  <si>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</si>
  <si>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</si>
  <si>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</si>
  <si>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</si>
  <si>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</si>
  <si>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</si>
  <si>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</si>
  <si>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</si>
  <si>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</si>
  <si>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</si>
  <si>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</si>
  <si>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</si>
  <si>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</si>
  <si>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</si>
  <si>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</si>
  <si>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</si>
  <si>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</si>
  <si>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</si>
  <si>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</si>
  <si>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</si>
  <si>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</si>
  <si>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</si>
  <si>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</si>
  <si>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</si>
  <si>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</si>
  <si>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</si>
  <si>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</si>
  <si>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</si>
  <si>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</si>
  <si>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</si>
  <si>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</si>
  <si>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</si>
  <si>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</si>
  <si>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</si>
  <si>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</si>
  <si>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</si>
  <si>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</si>
  <si>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</si>
  <si>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</si>
  <si>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</si>
  <si>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</si>
  <si>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</si>
  <si>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</si>
  <si>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</si>
  <si>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</si>
  <si>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</si>
  <si>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</si>
  <si>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</si>
  <si>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</si>
  <si>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</si>
  <si>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</si>
  <si>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</si>
  <si>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</si>
  <si>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</si>
  <si>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</si>
  <si>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</si>
  <si>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</si>
  <si>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</si>
  <si>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</si>
  <si>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</si>
  <si>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</si>
  <si>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</si>
  <si>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</si>
  <si>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</si>
  <si>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</si>
  <si>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</si>
  <si>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</si>
  <si>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</si>
  <si>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</si>
  <si>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</si>
  <si>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</si>
  <si>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</si>
  <si>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</si>
  <si>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</si>
  <si>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</si>
  <si>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</si>
  <si>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</si>
  <si>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</si>
  <si>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</si>
  <si>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</si>
  <si>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</si>
  <si>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</si>
  <si>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</si>
  <si>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</si>
  <si>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</si>
  <si>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</si>
  <si>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</si>
  <si>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</si>
  <si>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</si>
  <si>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</si>
  <si>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</si>
  <si>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</si>
  <si>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</si>
  <si>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</si>
  <si>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</si>
  <si>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</si>
  <si>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</si>
  <si>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</si>
  <si>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</si>
  <si>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</si>
  <si>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</si>
  <si>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</si>
  <si>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</si>
  <si>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</si>
  <si>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</si>
  <si>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</si>
  <si>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</si>
  <si>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</si>
  <si>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</si>
  <si>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</si>
  <si>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</si>
  <si>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</si>
  <si>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</si>
  <si>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</si>
  <si>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</si>
  <si>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</si>
  <si>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</si>
  <si>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</si>
  <si>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</si>
  <si>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</si>
  <si>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</si>
  <si>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</si>
  <si>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</si>
  <si>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</si>
  <si>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</si>
  <si>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</si>
  <si>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</si>
  <si>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</si>
  <si>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</si>
  <si>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</si>
  <si>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</si>
  <si>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</si>
  <si>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</si>
  <si>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</si>
  <si>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</si>
  <si>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</si>
  <si>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</si>
  <si>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</si>
  <si>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</si>
  <si>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</si>
  <si>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</si>
  <si>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</si>
  <si>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</si>
  <si>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</si>
  <si>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</si>
  <si>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</si>
  <si>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</si>
  <si>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</si>
  <si>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</si>
  <si>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</si>
  <si>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</si>
  <si>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</si>
  <si>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</si>
  <si>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</si>
  <si>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</si>
  <si>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</si>
  <si>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</si>
  <si>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</si>
  <si>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</si>
  <si>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</si>
  <si>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</si>
  <si>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</si>
  <si>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</si>
  <si>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</si>
  <si>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</si>
  <si>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</si>
  <si>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</si>
  <si>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</si>
  <si>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</si>
  <si>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</si>
  <si>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</si>
  <si>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</si>
  <si>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</si>
  <si>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</si>
  <si>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</si>
  <si>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</si>
  <si>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</si>
  <si>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</si>
  <si>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</si>
  <si>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</si>
  <si>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</si>
  <si>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</si>
  <si>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</si>
  <si>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</si>
  <si>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</si>
  <si>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</si>
  <si>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</si>
  <si>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</si>
  <si>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</si>
  <si>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</si>
  <si>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</si>
  <si>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</si>
  <si>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</si>
  <si>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</si>
  <si>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</si>
  <si>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</si>
  <si>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</si>
  <si>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</si>
  <si>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</si>
  <si>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</si>
  <si>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</si>
  <si>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</si>
  <si>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</si>
  <si>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</si>
  <si>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</si>
  <si>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</si>
  <si>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</si>
  <si>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</si>
  <si>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</si>
  <si>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</si>
  <si>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</si>
  <si>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</si>
  <si>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</si>
  <si>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</si>
  <si>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</si>
  <si>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</si>
  <si>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</si>
  <si>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</si>
  <si>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</si>
  <si>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</si>
  <si>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</si>
  <si>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</si>
  <si>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</si>
  <si>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</si>
  <si>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</si>
  <si>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</si>
  <si>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</si>
  <si>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</si>
  <si>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</si>
  <si>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</si>
  <si>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</si>
  <si>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</si>
  <si>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</si>
  <si>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</si>
  <si>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</si>
  <si>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</si>
  <si>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</si>
  <si>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</si>
  <si>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</si>
  <si>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</si>
  <si>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</si>
  <si>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</si>
  <si>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</si>
  <si>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</si>
  <si>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</si>
  <si>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</si>
  <si>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</si>
  <si>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</si>
  <si>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</si>
  <si>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</si>
  <si>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</si>
  <si>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</si>
  <si>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</si>
  <si>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</si>
  <si>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</si>
  <si>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</si>
  <si>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</si>
  <si>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</si>
  <si>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</si>
  <si>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</si>
  <si>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</si>
  <si>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</si>
  <si>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</si>
  <si>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</si>
  <si>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</si>
  <si>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</si>
  <si>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</si>
  <si>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</si>
  <si>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</si>
  <si>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</si>
  <si>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</si>
  <si>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</si>
  <si>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</si>
  <si>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</si>
  <si>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</si>
  <si>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</si>
  <si>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</si>
  <si>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</si>
  <si>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</si>
  <si>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</si>
  <si>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</si>
  <si>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</si>
  <si>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</si>
  <si>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</si>
  <si>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</si>
  <si>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</si>
  <si>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</si>
  <si>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</si>
  <si>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</si>
  <si>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</si>
  <si>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</si>
  <si>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</si>
  <si>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</si>
  <si>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</si>
  <si>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</si>
  <si>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</si>
  <si>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</si>
  <si>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</si>
  <si>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</si>
  <si>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</si>
  <si>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</si>
  <si>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</si>
  <si>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</si>
  <si>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</si>
  <si>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</si>
  <si>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</si>
  <si>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</si>
  <si>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</si>
  <si>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</si>
  <si>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</si>
  <si>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</si>
  <si>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</si>
  <si>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</si>
  <si>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</si>
  <si>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</si>
  <si>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</si>
  <si>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</si>
  <si>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</si>
  <si>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</si>
  <si>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</si>
  <si>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</si>
  <si>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</si>
  <si>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</si>
  <si>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</si>
  <si>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</si>
  <si>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</si>
  <si>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</si>
  <si>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</si>
  <si>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</si>
  <si>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</si>
  <si>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</si>
  <si>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</si>
  <si>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</si>
  <si>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</si>
  <si>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</si>
  <si>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</si>
  <si>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</si>
  <si>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</si>
  <si>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</si>
  <si>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</si>
  <si>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</si>
  <si>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</si>
  <si>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</si>
  <si>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</si>
  <si>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</si>
  <si>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</si>
  <si>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</si>
  <si>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</si>
  <si>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</si>
  <si>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</si>
  <si>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</si>
  <si>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</si>
  <si>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</si>
  <si>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</si>
  <si>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</si>
  <si>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</si>
  <si>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</si>
  <si>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</si>
  <si>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</si>
  <si>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</si>
  <si>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</si>
  <si>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</si>
  <si>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</si>
  <si>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</si>
  <si>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</si>
  <si>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</si>
  <si>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</si>
  <si>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</si>
  <si>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</si>
  <si>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</si>
  <si>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</si>
  <si>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</si>
  <si>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</si>
  <si>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</si>
  <si>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</si>
  <si>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</si>
  <si>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</si>
  <si>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</si>
  <si>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</si>
  <si>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</si>
  <si>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</si>
  <si>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</si>
  <si>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</si>
  <si>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</si>
  <si>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</si>
  <si>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</si>
  <si>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</si>
  <si>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</si>
  <si>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</si>
  <si>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</si>
  <si>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</si>
  <si>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</si>
  <si>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</si>
  <si>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</si>
  <si>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</si>
  <si>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</si>
  <si>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</si>
  <si>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</si>
  <si>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</si>
  <si>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</si>
  <si>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</si>
  <si>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</si>
  <si>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</si>
  <si>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</si>
  <si>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</si>
  <si>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</si>
  <si>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</si>
  <si>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</si>
  <si>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</si>
  <si>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</si>
  <si>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</si>
  <si>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</si>
  <si>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</si>
  <si>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</si>
  <si>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</si>
  <si>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</si>
  <si>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</si>
  <si>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</si>
  <si>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</si>
  <si>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</si>
  <si>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</si>
  <si>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</si>
  <si>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</si>
  <si>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</si>
  <si>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</si>
  <si>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</si>
  <si>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</si>
  <si>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</si>
  <si>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</si>
  <si>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</si>
  <si>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</si>
  <si>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</si>
  <si>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</si>
  <si>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</si>
  <si>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</si>
  <si>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</si>
  <si>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</si>
  <si>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</si>
  <si>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</si>
  <si>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</si>
  <si>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</si>
  <si>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</si>
  <si>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</si>
  <si>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</si>
  <si>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</si>
  <si>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</si>
  <si>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</si>
  <si>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</si>
  <si>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</si>
  <si>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</si>
  <si>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</si>
  <si>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</si>
  <si>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</si>
  <si>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</si>
  <si>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</si>
  <si>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</si>
  <si>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</si>
  <si>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</si>
  <si>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</si>
  <si>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</si>
  <si>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</si>
  <si>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</si>
  <si>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</si>
  <si>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</si>
  <si>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</si>
  <si>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</si>
  <si>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</si>
  <si>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</si>
  <si>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</si>
  <si>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</si>
  <si>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</si>
  <si>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</si>
  <si>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</si>
  <si>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</si>
  <si>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</si>
  <si>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</si>
  <si>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</si>
  <si>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</si>
  <si>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</si>
  <si>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</si>
  <si>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</si>
  <si>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</si>
  <si>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</si>
  <si>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</si>
  <si>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</si>
  <si>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</si>
  <si>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</si>
  <si>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</si>
  <si>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</si>
  <si>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</si>
  <si>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</si>
  <si>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</si>
  <si>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</si>
  <si>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</si>
  <si>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</si>
  <si>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</si>
  <si>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</si>
  <si>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</si>
  <si>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</si>
  <si>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</si>
  <si>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</si>
  <si>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</si>
  <si>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</si>
  <si>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</si>
  <si>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</si>
  <si>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</si>
  <si>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</si>
  <si>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</si>
  <si>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</si>
  <si>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</si>
  <si>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</si>
  <si>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</si>
  <si>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</si>
  <si>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</si>
  <si>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</si>
  <si>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</si>
  <si>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</si>
  <si>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</si>
  <si>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</si>
  <si>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</si>
  <si>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</si>
  <si>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</si>
  <si>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</si>
  <si>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</si>
  <si>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</si>
  <si>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</si>
  <si>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</si>
  <si>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</si>
  <si>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</si>
  <si>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</si>
  <si>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</si>
  <si>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</si>
  <si>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</si>
  <si>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</si>
  <si>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</si>
  <si>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</si>
  <si>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</si>
  <si>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</si>
  <si>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</si>
  <si>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</si>
  <si>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</si>
  <si>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</si>
  <si>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</si>
  <si>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</si>
  <si>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</si>
  <si>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</si>
  <si>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</si>
  <si>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</si>
  <si>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</si>
  <si>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</si>
  <si>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</si>
  <si>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</si>
  <si>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</si>
  <si>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</si>
  <si>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</si>
  <si>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</si>
  <si>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</si>
  <si>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</si>
  <si>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</si>
  <si>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</si>
  <si>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</si>
  <si>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</si>
  <si>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</si>
  <si>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</si>
  <si>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</si>
  <si>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</si>
  <si>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</si>
  <si>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</si>
  <si>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</si>
  <si>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</si>
  <si>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</si>
  <si>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</si>
  <si>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</si>
  <si>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</si>
  <si>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</si>
  <si>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</si>
  <si>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</si>
  <si>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</si>
  <si>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</si>
  <si>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</si>
  <si>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</si>
  <si>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</si>
  <si>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</si>
  <si>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</si>
  <si>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</si>
  <si>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</si>
  <si>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</si>
  <si>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</si>
  <si>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</si>
  <si>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</si>
  <si>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</si>
  <si>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</si>
  <si>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</si>
  <si>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</si>
  <si>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</si>
  <si>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</si>
  <si>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</si>
  <si>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</si>
  <si>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</si>
  <si>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</si>
  <si>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</si>
  <si>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</si>
  <si>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</si>
  <si>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</si>
  <si>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</si>
  <si>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</si>
  <si>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</si>
  <si>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</si>
  <si>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</si>
  <si>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</si>
  <si>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</si>
  <si>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</si>
  <si>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</si>
  <si>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</si>
  <si>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</si>
  <si>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</si>
  <si>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</si>
  <si>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</si>
  <si>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</si>
  <si>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</si>
  <si>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</si>
  <si>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</si>
  <si>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</si>
  <si>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</si>
  <si>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</si>
  <si>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</si>
  <si>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</si>
  <si>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</si>
  <si>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</si>
  <si>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</si>
  <si>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</si>
  <si>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</si>
  <si>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</si>
  <si>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</si>
  <si>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</si>
  <si>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</si>
  <si>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</si>
  <si>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</si>
  <si>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</si>
  <si>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</si>
  <si>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</si>
  <si>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</si>
  <si>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</si>
  <si>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</si>
  <si>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</si>
  <si>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</si>
  <si>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</si>
  <si>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</si>
  <si>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</si>
  <si>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</si>
  <si>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</si>
  <si>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</si>
  <si>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</si>
  <si>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</si>
  <si>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</si>
  <si>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</si>
  <si>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</si>
  <si>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</si>
  <si>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</si>
  <si>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</si>
  <si>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</si>
  <si>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</si>
  <si>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</si>
  <si>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</si>
  <si>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</si>
  <si>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</si>
  <si>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</si>
  <si>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</si>
  <si>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</si>
  <si>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</si>
  <si>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</si>
  <si>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</si>
  <si>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</si>
  <si>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</si>
  <si>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</si>
  <si>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</si>
  <si>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</si>
  <si>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</si>
  <si>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</si>
  <si>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</si>
  <si>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</si>
  <si>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</si>
  <si>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</si>
  <si>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</si>
  <si>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</si>
  <si>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</si>
  <si>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</si>
  <si>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</si>
  <si>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</si>
  <si>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</si>
  <si>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</si>
  <si>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</si>
  <si>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</si>
  <si>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</si>
  <si>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</si>
  <si>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</si>
  <si>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</si>
  <si>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</si>
  <si>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</si>
  <si>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</si>
  <si>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</si>
  <si>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</si>
  <si>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</si>
  <si>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</si>
  <si>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</si>
  <si>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</si>
  <si>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</si>
  <si>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</si>
  <si>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</si>
  <si>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</si>
  <si>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</si>
  <si>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</si>
  <si>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</si>
  <si>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</si>
  <si>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</si>
  <si>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</si>
  <si>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</si>
  <si>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</si>
  <si>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</si>
  <si>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</si>
  <si>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</si>
  <si>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</si>
  <si>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</si>
  <si>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</si>
  <si>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</si>
  <si>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</si>
  <si>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</si>
  <si>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</si>
  <si>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</si>
  <si>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</si>
  <si>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</si>
  <si>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</si>
  <si>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</si>
  <si>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</si>
  <si>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</si>
  <si>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</si>
  <si>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</si>
  <si>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</si>
  <si>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</si>
  <si>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</si>
  <si>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</si>
  <si>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</si>
  <si>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</si>
  <si>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</si>
  <si>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</si>
  <si>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</si>
  <si>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</si>
  <si>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</si>
  <si>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</si>
  <si>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</si>
  <si>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</si>
  <si>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</si>
  <si>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</si>
  <si>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</si>
  <si>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</si>
  <si>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</si>
  <si>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</si>
  <si>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</si>
  <si>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</si>
  <si>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</si>
  <si>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</si>
  <si>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</si>
  <si>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</si>
  <si>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</si>
  <si>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</si>
  <si>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</si>
  <si>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</si>
  <si>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</si>
  <si>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</si>
  <si>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</si>
  <si>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</si>
  <si>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</si>
  <si>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</si>
  <si>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</si>
  <si>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</si>
  <si>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</si>
  <si>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</si>
  <si>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</si>
  <si>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</si>
  <si>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</si>
  <si>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</si>
  <si>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</si>
  <si>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</si>
  <si>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</si>
  <si>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</si>
  <si>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</si>
  <si>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</si>
  <si>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</si>
  <si>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</si>
  <si>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</si>
  <si>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</si>
  <si>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</si>
  <si>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</si>
  <si>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</si>
  <si>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</si>
  <si>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</si>
  <si>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</si>
  <si>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</si>
  <si>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</si>
  <si>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</si>
  <si>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</si>
  <si>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</si>
  <si>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</si>
  <si>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</si>
  <si>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</si>
  <si>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</si>
  <si>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</si>
  <si>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</si>
  <si>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</si>
  <si>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</si>
  <si>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</si>
  <si>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</si>
  <si>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</si>
  <si>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</si>
  <si>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</si>
  <si>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</si>
  <si>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</si>
  <si>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</si>
  <si>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</si>
  <si>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</si>
  <si>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</si>
  <si>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</si>
  <si>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</si>
  <si>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</si>
  <si>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</si>
  <si>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</si>
  <si>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</si>
  <si>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</si>
  <si>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</si>
  <si>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</si>
  <si>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</si>
  <si>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</si>
  <si>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</si>
  <si>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</si>
  <si>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</si>
  <si>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</si>
  <si>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</si>
  <si>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</si>
  <si>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</si>
  <si>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</si>
  <si>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</si>
  <si>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</si>
  <si>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</si>
  <si>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</si>
  <si>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</si>
  <si>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</si>
  <si>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</si>
  <si>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</si>
  <si>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</si>
  <si>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</si>
  <si>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</si>
  <si>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</si>
  <si>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</si>
  <si>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</si>
  <si>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</si>
  <si>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</si>
  <si>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</si>
  <si>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</si>
  <si>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</si>
  <si>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</si>
  <si>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</si>
  <si>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</si>
  <si>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</si>
  <si>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</si>
  <si>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</si>
  <si>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</si>
  <si>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</si>
  <si>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</si>
  <si>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</si>
  <si>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</si>
  <si>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</si>
  <si>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</si>
  <si>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</si>
  <si>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</si>
  <si>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</si>
  <si>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</si>
  <si>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</si>
  <si>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</si>
  <si>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</si>
  <si>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</si>
  <si>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</si>
  <si>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</si>
  <si>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</si>
  <si>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</si>
  <si>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</si>
  <si>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</si>
  <si>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</si>
  <si>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</si>
  <si>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</si>
  <si>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</si>
  <si>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</si>
  <si>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</si>
  <si>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</si>
  <si>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</si>
  <si>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</si>
  <si>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</si>
  <si>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</si>
  <si>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</si>
  <si>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</si>
  <si>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</si>
  <si>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</si>
  <si>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</si>
  <si>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</si>
  <si>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</si>
  <si>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</si>
  <si>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</si>
  <si>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</si>
  <si>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</si>
  <si>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</si>
  <si>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</si>
  <si>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</si>
  <si>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</si>
  <si>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</si>
  <si>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</si>
  <si>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</si>
  <si>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</si>
  <si>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</si>
  <si>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</si>
  <si>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</si>
  <si>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</si>
  <si>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</si>
  <si>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</si>
  <si>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</si>
  <si>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</si>
  <si>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</si>
  <si>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</si>
  <si>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</si>
  <si>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</si>
  <si>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</si>
  <si>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</si>
  <si>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</si>
  <si>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</si>
  <si>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</si>
  <si>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</si>
  <si>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</si>
  <si>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</si>
  <si>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</si>
  <si>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</si>
  <si>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</si>
  <si>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</si>
  <si>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</si>
  <si>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</si>
  <si>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</si>
  <si>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</si>
  <si>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</si>
  <si>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</si>
  <si>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</si>
  <si>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</si>
  <si>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</si>
  <si>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</si>
  <si>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</si>
  <si>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</si>
  <si>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</si>
  <si>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</si>
  <si>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</si>
  <si>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</si>
  <si>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</si>
  <si>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</si>
  <si>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</si>
  <si>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</si>
  <si>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</si>
  <si>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</si>
  <si>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</si>
  <si>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</si>
  <si>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</si>
  <si>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</si>
  <si>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</si>
  <si>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</si>
  <si>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</si>
  <si>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</si>
  <si>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</si>
  <si>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</si>
  <si>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</si>
  <si>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</si>
  <si>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</si>
  <si>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</si>
  <si>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</si>
  <si>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</si>
  <si>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</si>
  <si>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</si>
  <si>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</si>
  <si>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</si>
  <si>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</si>
  <si>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</si>
  <si>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</si>
  <si>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</si>
  <si>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</si>
  <si>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</si>
  <si>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</si>
  <si>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</si>
  <si>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</si>
  <si>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</si>
  <si>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</si>
  <si>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</si>
  <si>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</si>
  <si>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</si>
  <si>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</si>
  <si>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</si>
  <si>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</si>
  <si>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</si>
  <si>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</si>
  <si>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</si>
  <si>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</si>
  <si>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</si>
  <si>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</si>
  <si>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</si>
  <si>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</si>
  <si>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</si>
  <si>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</si>
  <si>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</si>
  <si>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</si>
  <si>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</si>
  <si>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</si>
  <si>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</si>
  <si>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</si>
  <si>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</si>
  <si>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</si>
  <si>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</si>
  <si>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</si>
  <si>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</si>
  <si>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</si>
  <si>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</si>
  <si>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</si>
  <si>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</si>
  <si>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</si>
  <si>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</si>
  <si>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</si>
  <si>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</si>
  <si>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</si>
  <si>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</si>
  <si>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</si>
  <si>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</si>
  <si>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</si>
  <si>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</si>
  <si>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</si>
  <si>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</si>
  <si>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</si>
  <si>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</si>
  <si>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</si>
  <si>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</si>
  <si>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</si>
  <si>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</si>
  <si>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</si>
  <si>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</si>
  <si>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</si>
  <si>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</si>
  <si>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</si>
  <si>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</si>
  <si>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</si>
  <si>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</si>
  <si>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</si>
  <si>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</si>
  <si>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</si>
  <si>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</si>
  <si>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</si>
  <si>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</si>
  <si>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</si>
  <si>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</si>
  <si>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</si>
  <si>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</si>
  <si>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</si>
  <si>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</si>
  <si>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</si>
  <si>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</si>
  <si>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</si>
  <si>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</si>
  <si>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</si>
  <si>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</si>
  <si>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</si>
  <si>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</si>
  <si>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</si>
  <si>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</si>
  <si>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</si>
  <si>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</si>
  <si>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</si>
  <si>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</si>
  <si>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</si>
  <si>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</si>
  <si>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</si>
  <si>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</si>
  <si>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</si>
  <si>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</si>
  <si>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</si>
  <si>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</si>
  <si>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</si>
  <si>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</si>
  <si>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</si>
  <si>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</si>
  <si>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</si>
  <si>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</si>
  <si>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</si>
  <si>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</si>
  <si>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</si>
  <si>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</si>
  <si>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</si>
  <si>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</si>
  <si>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</si>
  <si>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</si>
  <si>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</si>
  <si>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</si>
  <si>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</si>
  <si>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</si>
  <si>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</si>
  <si>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</si>
  <si>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</si>
  <si>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</si>
  <si>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</si>
  <si>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</si>
  <si>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</si>
  <si>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</si>
  <si>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</si>
  <si>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</si>
  <si>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</si>
  <si>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</si>
  <si>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</si>
  <si>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</si>
  <si>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</si>
  <si>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</si>
  <si>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</si>
  <si>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</si>
  <si>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</si>
  <si>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</si>
  <si>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</si>
  <si>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</si>
  <si>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</si>
  <si>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</si>
  <si>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</si>
  <si>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</si>
  <si>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</si>
  <si>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</si>
  <si>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</si>
  <si>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</si>
  <si>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</si>
  <si>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</si>
  <si>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</si>
  <si>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</si>
  <si>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</si>
  <si>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</si>
  <si>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</si>
  <si>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</si>
  <si>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</si>
  <si>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</si>
  <si>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</si>
  <si>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</si>
  <si>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</si>
  <si>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</si>
  <si>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</si>
  <si>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</si>
  <si>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</si>
  <si>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</si>
  <si>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</si>
  <si>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</si>
  <si>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</si>
  <si>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</si>
  <si>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</si>
  <si>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</si>
  <si>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</si>
  <si>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</si>
  <si>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</si>
  <si>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</si>
  <si>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</si>
  <si>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</si>
  <si>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</si>
  <si>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</si>
  <si>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</si>
  <si>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</si>
  <si>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</si>
  <si>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</si>
  <si>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</si>
  <si>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</si>
  <si>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</si>
  <si>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</si>
  <si>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</si>
  <si>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</si>
  <si>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</si>
  <si>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</si>
  <si>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</si>
  <si>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</si>
  <si>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</si>
  <si>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</si>
  <si>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</si>
  <si>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</si>
  <si>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</si>
  <si>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</si>
  <si>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</si>
  <si>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</si>
  <si>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</si>
  <si>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</si>
  <si>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</si>
  <si>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</si>
  <si>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</si>
  <si>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</si>
  <si>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</si>
  <si>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</si>
  <si>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</si>
  <si>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</si>
  <si>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</si>
  <si>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</si>
  <si>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</si>
  <si>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</si>
  <si>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</si>
  <si>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</si>
  <si>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</si>
  <si>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</si>
  <si>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</si>
  <si>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</si>
  <si>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</si>
  <si>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</si>
  <si>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</si>
  <si>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</si>
  <si>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</si>
  <si>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</si>
  <si>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</si>
  <si>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</si>
  <si>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</si>
  <si>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</si>
  <si>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</si>
  <si>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</si>
  <si>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</si>
  <si>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</si>
  <si>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</si>
  <si>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</si>
  <si>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</si>
  <si>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</si>
  <si>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</si>
  <si>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</si>
  <si>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</si>
  <si>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</si>
  <si>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</si>
  <si>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</si>
  <si>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</si>
  <si>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</si>
  <si>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</si>
  <si>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</si>
  <si>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</si>
  <si>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</si>
  <si>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</si>
  <si>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</si>
  <si>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</si>
  <si>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</si>
  <si>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</si>
  <si>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</si>
  <si>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</si>
  <si>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</si>
  <si>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</si>
  <si>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</si>
  <si>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</si>
  <si>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</si>
  <si>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</si>
  <si>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</si>
  <si>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</si>
  <si>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</si>
  <si>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</si>
  <si>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</si>
  <si>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</si>
  <si>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</si>
  <si>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</si>
  <si>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</si>
  <si>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</si>
  <si>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</si>
  <si>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</si>
  <si>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</si>
  <si>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</si>
  <si>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</si>
  <si>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</si>
  <si>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</si>
  <si>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</si>
  <si>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</si>
  <si>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</si>
  <si>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</si>
  <si>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</si>
  <si>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</si>
  <si>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</si>
  <si>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</si>
  <si>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</si>
  <si>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</si>
  <si>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</si>
  <si>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</si>
  <si>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</si>
  <si>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446</t>
  </si>
  <si>
    <t>Brindar la atención integral a niños y niñas entre los 6 meses y menores de cinco años de edad con vulnerabilidad económica y social, prioritariamente a quienes por razones de trabajo de sus padres o adultos responsables de su cuidado permanecen solos temporalmente y los hijos de familias en situación en de desplazamiento.</t>
  </si>
  <si>
    <t>321</t>
  </si>
  <si>
    <r>
      <t>Atender a la prim</t>
    </r>
    <r>
      <rPr>
        <sz val="11"/>
        <color rgb="FFFF0000"/>
        <rFont val="Arial Narrow"/>
        <family val="2"/>
      </rPr>
      <t xml:space="preserve">era infancia, en el marco de estrategia de </t>
    </r>
  </si>
  <si>
    <t>039</t>
  </si>
  <si>
    <t>cero a siempre específicamente menores de niños y niñas de cinco años, de familia en situación de vulnerabilidad, en conformidad con la directrices, lineamientos y estándares establecidos por el icbf, asi como regular las relaciones entre las partes derivadas de la  entrega de aportes del icbf a a la entidad administradora del servicio para que este asuma con su personal y bajo su exclusiva  responsabilidad dicha atención y directrices que el icbf expida para las mismas</t>
  </si>
  <si>
    <t>450</t>
  </si>
  <si>
    <t>Atender a la primera infancia, en el marco de la estrategia de cero a siempre específicamente niños y niñas menores de cinco años, de familias en situación de vulnerabilidad, de conformidad con las directrices, lineamientos y estándares establecidos por el ICBF, así como regular las relaciones entre las partes derivadas de la entrega de aportes del ICBF A LA ENTIDAD ADMINISTRADORA DEL SERVICIO para que este asuma con su personal y bajo su exclusiva responsabilidad dicha atención y directrices que el icbf expida para las mismas.</t>
  </si>
  <si>
    <t>si</t>
  </si>
  <si>
    <t>377</t>
  </si>
  <si>
    <t xml:space="preserve">Prestar el servicio de atención, educación inicial y cuidado a niños y niñas menores de 5 años o hasta el grado de transición, con el fin de promover el desarrollo integral de la primera infancia con calidad, de conformidad con los lineamientos, manual operativo, las directrices, parámetros y estándares establecidos por el icbf en el marco de la estrategia “de cero a siempre”, en el servicio de hogares infantiles </t>
  </si>
  <si>
    <t>84</t>
  </si>
  <si>
    <t>Prestar el servicio de hogares infantiles, de conformidad en el manual operativo de la modalidad institucional y las directrices establecidas por el ICBF, en armonía con la política de estado para el desarrollo integral de la primera infancia de cero a siempre.</t>
  </si>
  <si>
    <t>124</t>
  </si>
  <si>
    <t>Atender a la primera infancia en el marco de la estrategia de “cero a siempre” de conformidad con las directrices, lineamientos y parámetros establecidos por el ICBF, así como regular las relaciones entre las partes derivadas de la entrega de los aportes del ICBF a LA ENTIDAD ADMINISTRADORA DEL SERVICIO, para que este asume con su personal y bajo su exclusiva responsabilidad dicha atención.</t>
  </si>
  <si>
    <t>128</t>
  </si>
  <si>
    <t>Lineamiento Técnico para la Atención a la Primera Infancia y las directrices establecidas por el ICBF, en armonía con la Política de Estado para el Desarrollo Integral de la Primera Infancia de Cero a Siempre</t>
  </si>
  <si>
    <t>DEINA LEANDRA PENAGOS SALAMANCA</t>
  </si>
  <si>
    <t>DEINA LEANDRA PENAGOS</t>
  </si>
  <si>
    <t>CALLE 2I 27-02</t>
  </si>
  <si>
    <t>3115131252</t>
  </si>
  <si>
    <t>hilasamericas@hotmail.con</t>
  </si>
  <si>
    <t>calle 4-5-98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</si>
</sst>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11"/>
      <color rgb="FFFF0000"/>
      <name val="Arial Narrow"/>
      <family val="2"/>
    </font>
    <font>
      <sz val="11"/>
      <color rgb="FF000000"/>
      <name val="Arial Narrow"/>
      <family val="2"/>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4" borderId="0" xfId="0" applyNumberFormat="1" applyFill="1" applyBorder="1" applyAlignment="1" applyProtection="1">
      <alignment horizontal="center" vertical="center" wrapText="1"/>
      <protection locked="0"/>
    </xf>
    <xf numFmtId="14" fontId="31" fillId="0" borderId="0" xfId="0" applyNumberFormat="1" applyFont="1"/>
    <xf numFmtId="3" fontId="31" fillId="0" borderId="0" xfId="0" applyNumberFormat="1" applyFont="1"/>
    <xf numFmtId="0" fontId="31" fillId="0" borderId="0" xfId="0" applyFont="1"/>
    <xf numFmtId="0" fontId="32" fillId="0" borderId="0" xfId="0" applyFont="1"/>
    <xf numFmtId="0" fontId="31" fillId="0" borderId="39" xfId="0" applyFont="1" applyBorder="1" applyAlignment="1">
      <alignment horizontal="center" vertical="center" wrapText="1"/>
    </xf>
    <xf numFmtId="0" fontId="33" fillId="0" borderId="0" xfId="0" applyFont="1" applyAlignment="1">
      <alignment horizontal="center" vertical="center"/>
    </xf>
    <xf numFmtId="0" fontId="34"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calculatedColumnFormula>VLOOKUP(B30,EAS!A12:B1449,2,0)</calculatedColumnFormula>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 zoomScale="75" zoomScaleNormal="7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2654</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7" t="str">
        <f>HYPERLINK("#MI_Oferente_Singular!A114","CAPACIDAD RESIDUAL")</f>
        <v>CAPACIDAD RESIDUAL</v>
      </c>
      <c r="F8" s="248"/>
      <c r="G8" s="249"/>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7" t="str">
        <f>HYPERLINK("#MI_Oferente_Singular!A162","TALENTO HUMANO")</f>
        <v>TALENTO HUMANO</v>
      </c>
      <c r="F9" s="248"/>
      <c r="G9" s="249"/>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7" t="str">
        <f>HYPERLINK("#MI_Oferente_Singular!F162","INFRAESTRUCTURA")</f>
        <v>INFRAESTRUCTURA</v>
      </c>
      <c r="F10" s="248"/>
      <c r="G10" s="249"/>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c r="D15" s="35"/>
      <c r="E15" s="35"/>
      <c r="F15" s="5"/>
      <c r="G15" s="32" t="s">
        <v>1168</v>
      </c>
      <c r="H15" s="103" t="s">
        <v>660</v>
      </c>
      <c r="I15" s="32" t="s">
        <v>2624</v>
      </c>
      <c r="J15" s="108" t="s">
        <v>2626</v>
      </c>
      <c r="L15" s="231" t="s">
        <v>8</v>
      </c>
      <c r="M15" s="231"/>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0" t="s">
        <v>2639</v>
      </c>
      <c r="I19" s="139" t="s">
        <v>11</v>
      </c>
      <c r="J19" s="140" t="s">
        <v>10</v>
      </c>
      <c r="K19" s="140" t="s">
        <v>2609</v>
      </c>
      <c r="L19" s="140" t="s">
        <v>1161</v>
      </c>
      <c r="M19" s="140" t="s">
        <v>1162</v>
      </c>
      <c r="N19" s="141" t="s">
        <v>2610</v>
      </c>
      <c r="O19" s="136"/>
      <c r="Q19" s="51"/>
      <c r="R19" s="51"/>
    </row>
    <row r="20" spans="1:23" ht="30" customHeight="1" x14ac:dyDescent="0.25">
      <c r="A20" s="9"/>
      <c r="B20" s="109">
        <v>813000796</v>
      </c>
      <c r="C20" s="5"/>
      <c r="D20" s="73"/>
      <c r="E20" s="5"/>
      <c r="F20" s="5"/>
      <c r="G20" s="5"/>
      <c r="H20" s="250"/>
      <c r="I20" s="148" t="s">
        <v>660</v>
      </c>
      <c r="J20" s="149" t="s">
        <v>662</v>
      </c>
      <c r="K20" s="150">
        <v>178788100</v>
      </c>
      <c r="L20" s="151"/>
      <c r="M20" s="151">
        <v>44561</v>
      </c>
      <c r="N20" s="134">
        <f>+(M20-L20)/30</f>
        <v>1485.3666666666666</v>
      </c>
      <c r="O20" s="137"/>
      <c r="U20" s="133"/>
      <c r="V20" s="105">
        <f ca="1">NOW()</f>
        <v>44187.885365972223</v>
      </c>
      <c r="W20" s="105">
        <f ca="1">NOW()</f>
        <v>44187.885365972223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8"/>
      <c r="I37" s="129"/>
      <c r="J37" s="129"/>
      <c r="K37" s="129"/>
      <c r="L37" s="129"/>
      <c r="M37" s="129"/>
      <c r="N37" s="129"/>
      <c r="O37" s="130"/>
    </row>
    <row r="38" spans="1:16" ht="21" customHeight="1" x14ac:dyDescent="0.25">
      <c r="A38" s="9"/>
      <c r="B38" s="245" t="str">
        <f>VLOOKUP(B20,EAS!A2:B1439,2,0)</f>
        <v>ASOCIACIÓN DE PADRES DE FAMILIA Y VECINOS DEL HOGAR INFANTIL LAS AMERICAS</v>
      </c>
      <c r="C38" s="245"/>
      <c r="D38" s="245"/>
      <c r="E38" s="245"/>
      <c r="F38" s="245"/>
      <c r="G38" s="5"/>
      <c r="H38" s="131"/>
      <c r="I38" s="254" t="s">
        <v>7</v>
      </c>
      <c r="J38" s="254"/>
      <c r="K38" s="254"/>
      <c r="L38" s="254"/>
      <c r="M38" s="254"/>
      <c r="N38" s="254"/>
      <c r="O38" s="132"/>
    </row>
    <row r="39" spans="1:16" ht="42.95" customHeight="1" thickBot="1" x14ac:dyDescent="0.3">
      <c r="A39" s="10"/>
      <c r="B39" s="11"/>
      <c r="C39" s="11"/>
      <c r="D39" s="11"/>
      <c r="E39" s="11"/>
      <c r="F39" s="11"/>
      <c r="G39" s="11"/>
      <c r="H39" s="10"/>
      <c r="I39" s="240"/>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2655</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76"/>
      <c r="C48" s="176" t="s">
        <v>32</v>
      </c>
      <c r="D48" s="176"/>
      <c r="E48" s="176"/>
      <c r="F48" s="176"/>
      <c r="G48" s="159" t="str">
        <f>IF(AND(E48&lt;&gt;"",F48&lt;&gt;""),((F48-E48)/30),"")</f>
        <v/>
      </c>
      <c r="H48" s="114"/>
      <c r="I48" s="113"/>
      <c r="J48" s="113"/>
      <c r="K48" s="116"/>
      <c r="L48" s="115"/>
      <c r="M48" s="117"/>
      <c r="N48" s="115"/>
      <c r="O48" s="115"/>
      <c r="P48" s="78"/>
    </row>
    <row r="49" spans="1:16" s="6" customFormat="1" ht="24.75" customHeight="1" x14ac:dyDescent="0.3">
      <c r="A49" s="142">
        <v>2</v>
      </c>
      <c r="B49" s="111" t="s">
        <v>2665</v>
      </c>
      <c r="C49" s="112" t="s">
        <v>32</v>
      </c>
      <c r="D49" s="110" t="s">
        <v>2678</v>
      </c>
      <c r="E49" s="177">
        <v>40930</v>
      </c>
      <c r="F49" s="177">
        <v>41274</v>
      </c>
      <c r="G49" s="159">
        <f t="shared" ref="G49:G50" si="2">IF(AND(E49&lt;&gt;"",F49&lt;&gt;""),((F49-E49)/30),"")</f>
        <v>11.466666666666667</v>
      </c>
      <c r="H49" s="114" t="s">
        <v>2677</v>
      </c>
      <c r="I49" s="113" t="s">
        <v>660</v>
      </c>
      <c r="J49" s="113" t="s">
        <v>662</v>
      </c>
      <c r="K49" s="178">
        <v>47294648</v>
      </c>
      <c r="L49" s="115" t="s">
        <v>1148</v>
      </c>
      <c r="M49" s="117"/>
      <c r="N49" s="115"/>
      <c r="O49" s="115" t="s">
        <v>26</v>
      </c>
      <c r="P49" s="78"/>
    </row>
    <row r="50" spans="1:16" s="6" customFormat="1" ht="24.75" customHeight="1" x14ac:dyDescent="0.3">
      <c r="A50" s="142">
        <v>3</v>
      </c>
      <c r="B50" s="111" t="e">
        <f>VLOOKUP(B32,EAS!A14:B1451,2,0)</f>
        <v>#N/A</v>
      </c>
      <c r="C50" s="112" t="s">
        <v>32</v>
      </c>
      <c r="D50" s="110" t="s">
        <v>2676</v>
      </c>
      <c r="E50" s="144">
        <v>41276</v>
      </c>
      <c r="F50" s="144">
        <v>42004</v>
      </c>
      <c r="G50" s="159">
        <f t="shared" si="2"/>
        <v>24.266666666666666</v>
      </c>
      <c r="H50" s="179" t="s">
        <v>2679</v>
      </c>
      <c r="I50" s="113" t="s">
        <v>660</v>
      </c>
      <c r="J50" s="113" t="s">
        <v>662</v>
      </c>
      <c r="K50" s="116">
        <v>244708168</v>
      </c>
      <c r="L50" s="115" t="s">
        <v>1148</v>
      </c>
      <c r="M50" s="117"/>
      <c r="N50" s="115"/>
      <c r="O50" s="115" t="s">
        <v>26</v>
      </c>
      <c r="P50" s="78"/>
    </row>
    <row r="51" spans="1:16" s="6" customFormat="1" ht="24.75" customHeight="1" outlineLevel="1" x14ac:dyDescent="0.3">
      <c r="A51" s="142">
        <v>4</v>
      </c>
      <c r="B51" s="111" t="e">
        <f>VLOOKUP(B33,EAS!A15:B1452,2,0)</f>
        <v>#N/A</v>
      </c>
      <c r="C51" s="112" t="s">
        <v>32</v>
      </c>
      <c r="D51" s="110" t="s">
        <v>2680</v>
      </c>
      <c r="E51" s="144">
        <v>42026</v>
      </c>
      <c r="F51" s="144">
        <v>42369</v>
      </c>
      <c r="G51" s="159">
        <f t="shared" ref="G51:G107" si="3">IF(AND(E51&lt;&gt;"",F51&lt;&gt;""),((F51-E51)/30),"")</f>
        <v>11.433333333333334</v>
      </c>
      <c r="H51" s="180" t="s">
        <v>2681</v>
      </c>
      <c r="I51" s="113" t="s">
        <v>660</v>
      </c>
      <c r="J51" s="113" t="s">
        <v>662</v>
      </c>
      <c r="K51" s="116">
        <v>161584439</v>
      </c>
      <c r="L51" s="115" t="s">
        <v>1148</v>
      </c>
      <c r="M51" s="117"/>
      <c r="N51" s="115"/>
      <c r="O51" s="115" t="s">
        <v>26</v>
      </c>
      <c r="P51" s="78"/>
    </row>
    <row r="52" spans="1:16" s="7" customFormat="1" ht="24.75" customHeight="1" outlineLevel="1" thickBot="1" x14ac:dyDescent="0.35">
      <c r="A52" s="143">
        <v>5</v>
      </c>
      <c r="B52" s="111" t="e">
        <f>VLOOKUP(B34,EAS!A16:B1453,2,0)</f>
        <v>#N/A</v>
      </c>
      <c r="C52" s="112" t="s">
        <v>32</v>
      </c>
      <c r="D52" s="110" t="s">
        <v>2682</v>
      </c>
      <c r="E52" s="144">
        <v>42675</v>
      </c>
      <c r="F52" s="144">
        <v>43039</v>
      </c>
      <c r="G52" s="159">
        <f t="shared" si="3"/>
        <v>12.133333333333333</v>
      </c>
      <c r="H52" s="179" t="s">
        <v>2683</v>
      </c>
      <c r="I52" s="113" t="s">
        <v>660</v>
      </c>
      <c r="J52" s="113" t="s">
        <v>662</v>
      </c>
      <c r="K52" s="116">
        <v>149920281</v>
      </c>
      <c r="L52" s="115" t="s">
        <v>1148</v>
      </c>
      <c r="M52" s="117"/>
      <c r="N52" s="115"/>
      <c r="O52" s="115" t="s">
        <v>2684</v>
      </c>
      <c r="P52" s="79"/>
    </row>
    <row r="53" spans="1:16" s="7" customFormat="1" ht="24.75" customHeight="1" outlineLevel="1" thickBot="1" x14ac:dyDescent="0.3">
      <c r="A53" s="143">
        <v>6</v>
      </c>
      <c r="B53" s="111" t="e">
        <f>VLOOKUP(B35,EAS!A17:B1454,2,0)</f>
        <v>#N/A</v>
      </c>
      <c r="C53" s="112" t="s">
        <v>32</v>
      </c>
      <c r="D53" s="110" t="s">
        <v>2685</v>
      </c>
      <c r="E53" s="144">
        <v>43040</v>
      </c>
      <c r="F53" s="144">
        <v>43404</v>
      </c>
      <c r="G53" s="159">
        <f t="shared" si="3"/>
        <v>12.133333333333333</v>
      </c>
      <c r="H53" s="181" t="s">
        <v>2686</v>
      </c>
      <c r="I53" s="113" t="s">
        <v>660</v>
      </c>
      <c r="J53" s="113" t="s">
        <v>662</v>
      </c>
      <c r="K53" s="116">
        <v>170200950</v>
      </c>
      <c r="L53" s="115" t="s">
        <v>1148</v>
      </c>
      <c r="M53" s="117"/>
      <c r="N53" s="115"/>
      <c r="O53" s="115" t="s">
        <v>26</v>
      </c>
      <c r="P53" s="79"/>
    </row>
    <row r="54" spans="1:16" s="7" customFormat="1" ht="24.75" customHeight="1" outlineLevel="1" x14ac:dyDescent="0.25">
      <c r="A54" s="143">
        <v>7</v>
      </c>
      <c r="B54" s="111" t="e">
        <f>VLOOKUP(B36,EAS!A18:B1455,2,0)</f>
        <v>#N/A</v>
      </c>
      <c r="C54" s="112" t="s">
        <v>32</v>
      </c>
      <c r="D54" s="110" t="s">
        <v>2687</v>
      </c>
      <c r="E54" s="144">
        <v>43486</v>
      </c>
      <c r="F54" s="144">
        <v>43738</v>
      </c>
      <c r="G54" s="159">
        <f t="shared" si="3"/>
        <v>8.4</v>
      </c>
      <c r="H54" s="182" t="s">
        <v>2688</v>
      </c>
      <c r="I54" s="113" t="s">
        <v>660</v>
      </c>
      <c r="J54" s="113" t="s">
        <v>662</v>
      </c>
      <c r="K54" s="118">
        <v>119910680</v>
      </c>
      <c r="L54" s="115" t="s">
        <v>1148</v>
      </c>
      <c r="M54" s="117"/>
      <c r="N54" s="115"/>
      <c r="O54" s="115" t="s">
        <v>26</v>
      </c>
      <c r="P54" s="79"/>
    </row>
    <row r="55" spans="1:16" s="7" customFormat="1" ht="24.75" customHeight="1" outlineLevel="1" x14ac:dyDescent="0.3">
      <c r="A55" s="143">
        <v>8</v>
      </c>
      <c r="B55" s="111" t="e">
        <f>VLOOKUP(B37,EAS!A19:B1456,2,0)</f>
        <v>#N/A</v>
      </c>
      <c r="C55" s="112" t="s">
        <v>32</v>
      </c>
      <c r="D55" s="110" t="s">
        <v>2689</v>
      </c>
      <c r="E55" s="144">
        <v>42394</v>
      </c>
      <c r="F55" s="144">
        <v>42674</v>
      </c>
      <c r="G55" s="159">
        <f t="shared" si="3"/>
        <v>9.3333333333333339</v>
      </c>
      <c r="H55" s="179" t="s">
        <v>2690</v>
      </c>
      <c r="I55" s="113" t="s">
        <v>660</v>
      </c>
      <c r="J55" s="113" t="s">
        <v>662</v>
      </c>
      <c r="K55" s="118">
        <v>111474610</v>
      </c>
      <c r="L55" s="115" t="s">
        <v>1148</v>
      </c>
      <c r="M55" s="117"/>
      <c r="N55" s="115"/>
      <c r="O55" s="115" t="s">
        <v>26</v>
      </c>
      <c r="P55" s="79"/>
    </row>
    <row r="56" spans="1:16" s="7" customFormat="1" ht="24.75" customHeight="1" outlineLevel="1" x14ac:dyDescent="0.25">
      <c r="A56" s="143">
        <v>9</v>
      </c>
      <c r="B56" s="111" t="e">
        <f>VLOOKUP(B38,EAS!A20:B1457,2,0)</f>
        <v>#N/A</v>
      </c>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t="e">
        <f>VLOOKUP(B39,EAS!A21:B1458,2,0)</f>
        <v>#N/A</v>
      </c>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t="e">
        <f>VLOOKUP(B40,EAS!A22:B1459,2,0)</f>
        <v>#N/A</v>
      </c>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t="e">
        <f>VLOOKUP(B41,EAS!A23:B1460,2,0)</f>
        <v>#N/A</v>
      </c>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t="e">
        <f>VLOOKUP(B42,EAS!A24:B1461,2,0)</f>
        <v>#N/A</v>
      </c>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t="e">
        <f>VLOOKUP(B43,EAS!A25:B1462,2,0)</f>
        <v>#N/A</v>
      </c>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t="e">
        <f>VLOOKUP(B44,EAS!A26:B1463,2,0)</f>
        <v>#N/A</v>
      </c>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t="e">
        <f>VLOOKUP(B45,EAS!A27:B1464,2,0)</f>
        <v>#N/A</v>
      </c>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t="e">
        <f>VLOOKUP(B46,EAS!A28:B1465,2,0)</f>
        <v>#N/A</v>
      </c>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t="e">
        <f>VLOOKUP(B47,EAS!A29:B1466,2,0)</f>
        <v>#N/A</v>
      </c>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t="e">
        <f>VLOOKUP(B48,EAS!A30:B1467,2,0)</f>
        <v>#N/A</v>
      </c>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t="e">
        <f>VLOOKUP(B49,EAS!A31:B1468,2,0)</f>
        <v>#N/A</v>
      </c>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t="e">
        <f>VLOOKUP(B50,EAS!A32:B1469,2,0)</f>
        <v>#N/A</v>
      </c>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t="e">
        <f>VLOOKUP(B51,EAS!A33:B1470,2,0)</f>
        <v>#N/A</v>
      </c>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t="e">
        <f>VLOOKUP(B52,EAS!A34:B1471,2,0)</f>
        <v>#N/A</v>
      </c>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e">
        <f>VLOOKUP(B53,EAS!A35:B1472,2,0)</f>
        <v>#N/A</v>
      </c>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e">
        <f>VLOOKUP(B54,EAS!A36:B1473,2,0)</f>
        <v>#N/A</v>
      </c>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e">
        <f>VLOOKUP(B55,EAS!A37:B1474,2,0)</f>
        <v>#N/A</v>
      </c>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e">
        <f>VLOOKUP(B56,EAS!A38:B1475,2,0)</f>
        <v>#N/A</v>
      </c>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e">
        <f>VLOOKUP(B57,EAS!A39:B1476,2,0)</f>
        <v>#N/A</v>
      </c>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e">
        <f>VLOOKUP(B58,EAS!A40:B1477,2,0)</f>
        <v>#N/A</v>
      </c>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e">
        <f>VLOOKUP(B59,EAS!A41:B1478,2,0)</f>
        <v>#N/A</v>
      </c>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e">
        <f>VLOOKUP(B60,EAS!A42:B1479,2,0)</f>
        <v>#N/A</v>
      </c>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e">
        <f>VLOOKUP(B61,EAS!A43:B1480,2,0)</f>
        <v>#N/A</v>
      </c>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e">
        <f>VLOOKUP(B62,EAS!A44:B1481,2,0)</f>
        <v>#N/A</v>
      </c>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e">
        <f>VLOOKUP(B63,EAS!A45:B1482,2,0)</f>
        <v>#N/A</v>
      </c>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e">
        <f>VLOOKUP(B64,EAS!A46:B1483,2,0)</f>
        <v>#N/A</v>
      </c>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e">
        <f>VLOOKUP(B65,EAS!A47:B1484,2,0)</f>
        <v>#N/A</v>
      </c>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e">
        <f>VLOOKUP(B66,EAS!A48:B1485,2,0)</f>
        <v>#N/A</v>
      </c>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e">
        <f>VLOOKUP(B67,EAS!A49:B1486,2,0)</f>
        <v>#N/A</v>
      </c>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e">
        <f>VLOOKUP(B68,EAS!A50:B1487,2,0)</f>
        <v>#N/A</v>
      </c>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e">
        <f>VLOOKUP(B69,EAS!A51:B1488,2,0)</f>
        <v>#N/A</v>
      </c>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e">
        <f>VLOOKUP(B70,EAS!A52:B1489,2,0)</f>
        <v>#N/A</v>
      </c>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e">
        <f>VLOOKUP(B71,EAS!A53:B1490,2,0)</f>
        <v>#N/A</v>
      </c>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e">
        <f>VLOOKUP(B72,EAS!A54:B1491,2,0)</f>
        <v>#N/A</v>
      </c>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e">
        <f>VLOOKUP(B73,EAS!A55:B1492,2,0)</f>
        <v>#N/A</v>
      </c>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t="e">
        <f>VLOOKUP(B74,EAS!A56:B1493,2,0)</f>
        <v>#N/A</v>
      </c>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t="e">
        <f>VLOOKUP(B75,EAS!A57:B1494,2,0)</f>
        <v>#N/A</v>
      </c>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t="e">
        <f>VLOOKUP(B76,EAS!A58:B1495,2,0)</f>
        <v>#N/A</v>
      </c>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t="e">
        <f>VLOOKUP(B77,EAS!A59:B1496,2,0)</f>
        <v>#N/A</v>
      </c>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t="e">
        <f>VLOOKUP(B78,EAS!A60:B1497,2,0)</f>
        <v>#N/A</v>
      </c>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t="e">
        <f>VLOOKUP(B79,EAS!A61:B1498,2,0)</f>
        <v>#N/A</v>
      </c>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t="e">
        <f>VLOOKUP(B80,EAS!A62:B1499,2,0)</f>
        <v>#N/A</v>
      </c>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t="e">
        <f>VLOOKUP(B81,EAS!A63:B1500,2,0)</f>
        <v>#N/A</v>
      </c>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t="e">
        <f>VLOOKUP(B82,EAS!A64:B1501,2,0)</f>
        <v>#N/A</v>
      </c>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t="e">
        <f>VLOOKUP(B83,EAS!A65:B1502,2,0)</f>
        <v>#N/A</v>
      </c>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t="e">
        <f>VLOOKUP(B84,EAS!A66:B1503,2,0)</f>
        <v>#N/A</v>
      </c>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t="e">
        <f>VLOOKUP(B85,EAS!A67:B1504,2,0)</f>
        <v>#N/A</v>
      </c>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t="e">
        <f>VLOOKUP(B86,EAS!A68:B1505,2,0)</f>
        <v>#N/A</v>
      </c>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t="e">
        <f>VLOOKUP(B87,EAS!A69:B1506,2,0)</f>
        <v>#N/A</v>
      </c>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t="e">
        <f>VLOOKUP(B88,EAS!A70:B1507,2,0)</f>
        <v>#N/A</v>
      </c>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t="e">
        <f>VLOOKUP(B89,EAS!A71:B1508,2,0)</f>
        <v>#N/A</v>
      </c>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2656</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19" t="s">
        <v>2691</v>
      </c>
      <c r="E114" s="144">
        <v>17</v>
      </c>
      <c r="F114" s="144">
        <v>30</v>
      </c>
      <c r="G114" s="159">
        <f>IF(AND(E114&lt;&gt;"",F114&lt;&gt;""),((F114-E114)/30),"")</f>
        <v>0.43333333333333335</v>
      </c>
      <c r="H114" s="183" t="s">
        <v>2692</v>
      </c>
      <c r="I114" s="120" t="s">
        <v>660</v>
      </c>
      <c r="J114" s="120" t="s">
        <v>662</v>
      </c>
      <c r="K114" s="122">
        <v>184209246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2660</v>
      </c>
      <c r="B163" s="215"/>
      <c r="C163" s="215"/>
      <c r="D163" s="215"/>
      <c r="E163" s="216"/>
      <c r="F163" s="217" t="s">
        <v>2661</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2658</v>
      </c>
      <c r="C168" s="241"/>
      <c r="D168" s="241"/>
      <c r="E168" s="8"/>
      <c r="F168" s="5"/>
      <c r="H168" s="81" t="s">
        <v>2657</v>
      </c>
      <c r="I168" s="222"/>
      <c r="J168" s="223"/>
      <c r="K168" s="223"/>
      <c r="L168" s="223"/>
      <c r="M168" s="223"/>
      <c r="N168" s="223"/>
      <c r="O168" s="22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2668</v>
      </c>
      <c r="B172" s="212"/>
      <c r="C172" s="212"/>
      <c r="D172" s="212"/>
      <c r="E172" s="212"/>
      <c r="F172" s="212"/>
      <c r="G172" s="212"/>
      <c r="H172" s="212"/>
      <c r="I172" s="212"/>
      <c r="J172" s="212"/>
      <c r="K172" s="212"/>
      <c r="L172" s="212"/>
      <c r="M172" s="212"/>
      <c r="N172" s="212"/>
      <c r="O172" s="213"/>
      <c r="P172" s="76"/>
    </row>
    <row r="173" spans="1:28" ht="15" customHeight="1" x14ac:dyDescent="0.25">
      <c r="A173" s="205" t="s">
        <v>2674</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2669</v>
      </c>
      <c r="C176" s="232"/>
      <c r="D176" s="232"/>
      <c r="E176" s="232"/>
      <c r="F176" s="232"/>
      <c r="G176" s="232"/>
      <c r="H176" s="20"/>
      <c r="I176" s="185" t="s">
        <v>2675</v>
      </c>
      <c r="J176" s="186"/>
      <c r="K176" s="186"/>
      <c r="L176" s="186"/>
      <c r="M176" s="186"/>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2672</v>
      </c>
      <c r="O177" s="8"/>
      <c r="Q177" s="19"/>
      <c r="R177" s="19"/>
      <c r="S177" s="19"/>
      <c r="T177" s="19"/>
      <c r="U177" s="19"/>
      <c r="V177" s="19"/>
      <c r="W177" s="19"/>
      <c r="X177" s="19"/>
      <c r="Y177" s="19"/>
      <c r="Z177" s="19"/>
      <c r="AA177" s="19"/>
      <c r="AB177" s="19"/>
    </row>
    <row r="178" spans="1:28" ht="23.25" x14ac:dyDescent="0.25">
      <c r="A178" s="9"/>
      <c r="B178" s="236"/>
      <c r="C178" s="237"/>
      <c r="D178" s="238"/>
      <c r="E178" s="166"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3"/>
      <c r="Z178" s="164" t="str">
        <f>IF(Y178&gt;0,SUM(E180+Y178),"")</f>
        <v/>
      </c>
      <c r="AA178" s="19"/>
      <c r="AB178" s="19"/>
    </row>
    <row r="179" spans="1:28" ht="23.25" x14ac:dyDescent="0.25">
      <c r="A179" s="9"/>
      <c r="B179" s="198" t="s">
        <v>2669</v>
      </c>
      <c r="C179" s="198"/>
      <c r="D179" s="198"/>
      <c r="E179" s="170">
        <v>0.02</v>
      </c>
      <c r="F179" s="169"/>
      <c r="G179" s="164" t="str">
        <f>IF(F179&gt;0,SUM(E179+F179),"")</f>
        <v/>
      </c>
      <c r="H179" s="5"/>
      <c r="I179" s="198" t="s">
        <v>2671</v>
      </c>
      <c r="J179" s="198"/>
      <c r="K179" s="198"/>
      <c r="L179" s="198"/>
      <c r="M179" s="171">
        <v>0.02</v>
      </c>
      <c r="O179" s="8"/>
      <c r="Q179" s="19"/>
      <c r="R179" s="158">
        <f>IF(M179&gt;0,SUM(L179+M179),"")</f>
        <v>0.02</v>
      </c>
      <c r="T179" s="19"/>
      <c r="U179" s="244" t="s">
        <v>1166</v>
      </c>
      <c r="V179" s="244"/>
      <c r="W179" s="244"/>
      <c r="X179" s="24">
        <v>0.02</v>
      </c>
      <c r="Y179" s="163"/>
      <c r="Z179" s="164" t="str">
        <f>IF(Y179&gt;0,SUM(E181+Y179),"")</f>
        <v/>
      </c>
      <c r="AA179" s="19"/>
      <c r="AB179" s="19"/>
    </row>
    <row r="180" spans="1:28" ht="23.25" hidden="1" x14ac:dyDescent="0.25">
      <c r="A180" s="9"/>
      <c r="B180" s="184"/>
      <c r="C180" s="184"/>
      <c r="D180" s="184"/>
      <c r="E180" s="168"/>
      <c r="H180" s="5"/>
      <c r="I180" s="184"/>
      <c r="J180" s="184"/>
      <c r="K180" s="184"/>
      <c r="L180" s="184"/>
      <c r="M180" s="5"/>
      <c r="O180" s="8"/>
      <c r="Q180" s="19"/>
      <c r="R180" s="158" t="str">
        <f>IF(S180&gt;0,SUM(L180+S180),"")</f>
        <v/>
      </c>
      <c r="S180" s="163"/>
      <c r="T180" s="19"/>
      <c r="U180" s="244" t="s">
        <v>1167</v>
      </c>
      <c r="V180" s="244"/>
      <c r="W180" s="244"/>
      <c r="X180" s="24">
        <v>0.03</v>
      </c>
      <c r="Y180" s="163"/>
      <c r="Z180" s="164" t="str">
        <f>IF(Y180&gt;0,SUM(E182+Y180),"")</f>
        <v/>
      </c>
      <c r="AA180" s="19"/>
      <c r="AB180" s="19"/>
    </row>
    <row r="181" spans="1:28" ht="23.25" hidden="1" x14ac:dyDescent="0.25">
      <c r="A181" s="9"/>
      <c r="B181" s="184"/>
      <c r="C181" s="184"/>
      <c r="D181" s="184"/>
      <c r="E181" s="168"/>
      <c r="H181" s="5"/>
      <c r="I181" s="184"/>
      <c r="J181" s="184"/>
      <c r="K181" s="184"/>
      <c r="L181" s="184"/>
      <c r="M181" s="5"/>
      <c r="O181" s="8"/>
      <c r="Q181" s="19"/>
      <c r="R181" s="158" t="str">
        <f>IF(S181&gt;0,SUM(L181+S181),"")</f>
        <v/>
      </c>
      <c r="S181" s="163"/>
      <c r="T181" s="19"/>
      <c r="U181" s="19"/>
      <c r="V181" s="19"/>
      <c r="W181" s="19"/>
      <c r="X181" s="19"/>
      <c r="Y181" s="19"/>
      <c r="Z181" s="19"/>
      <c r="AA181" s="19"/>
      <c r="AB181" s="19"/>
    </row>
    <row r="182" spans="1:28" ht="23.25" hidden="1" x14ac:dyDescent="0.25">
      <c r="A182" s="9"/>
      <c r="B182" s="184"/>
      <c r="C182" s="184"/>
      <c r="D182" s="184"/>
      <c r="E182" s="168"/>
      <c r="H182" s="5"/>
      <c r="I182" s="184"/>
      <c r="J182" s="184"/>
      <c r="K182" s="184"/>
      <c r="L182" s="184"/>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43" t="s">
        <v>2628</v>
      </c>
      <c r="L185" s="243"/>
      <c r="M185" s="94">
        <f>+J185*(SUM(K20:K35))</f>
        <v>3575762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02" t="s">
        <v>2636</v>
      </c>
      <c r="C192" s="202"/>
      <c r="E192" s="5" t="s">
        <v>20</v>
      </c>
      <c r="H192" s="26" t="s">
        <v>24</v>
      </c>
      <c r="J192" s="5" t="s">
        <v>2637</v>
      </c>
      <c r="K192" s="5"/>
      <c r="M192" s="5"/>
      <c r="N192" s="5"/>
      <c r="O192" s="8"/>
      <c r="Q192" s="153"/>
      <c r="R192" s="154"/>
      <c r="S192" s="154"/>
      <c r="T192" s="153"/>
    </row>
    <row r="193" spans="1:18" x14ac:dyDescent="0.25">
      <c r="A193" s="9"/>
      <c r="C193" s="124">
        <v>30361</v>
      </c>
      <c r="D193" s="5"/>
      <c r="E193" s="125">
        <v>88</v>
      </c>
      <c r="F193" s="5"/>
      <c r="G193" s="5"/>
      <c r="H193" s="146" t="s">
        <v>2693</v>
      </c>
      <c r="J193" s="5"/>
      <c r="K193" s="126">
        <v>40930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42" t="s">
        <v>2659</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2698</v>
      </c>
      <c r="L211" s="21"/>
      <c r="M211" s="21"/>
      <c r="N211" s="21"/>
      <c r="O211" s="8"/>
    </row>
    <row r="212" spans="1:15" x14ac:dyDescent="0.25">
      <c r="A212" s="9"/>
      <c r="B212" s="27" t="s">
        <v>2619</v>
      </c>
      <c r="C212" s="146" t="s">
        <v>2694</v>
      </c>
      <c r="D212" s="21"/>
      <c r="G212" s="27" t="s">
        <v>2621</v>
      </c>
      <c r="H212" s="147" t="s">
        <v>2696</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 K50: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 E50:E107">
      <formula1>1</formula1>
      <formula2>54789</formula2>
    </dataValidation>
    <dataValidation type="date" allowBlank="1" showInputMessage="1" showErrorMessage="1" sqref="C193 E114:F160 K193 F48 F50: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a65d333d-5b59-4810-bc94-b80d9325abbc"/>
    <ds:schemaRef ds:uri="http://schemas.microsoft.com/office/infopath/2007/PartnerControls"/>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2020-12-23T02:15:31Z</cp:lastPrinted>
  <dcterms:created xsi:type="dcterms:W3CDTF">2020-10-14T21:57:42Z</dcterms:created>
  <dcterms:modified xsi:type="dcterms:W3CDTF">2020-12-23T02:15:52Z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