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AYATAWACOOP\CAICEMAPA\"/>
    </mc:Choice>
  </mc:AlternateContent>
  <xr:revisionPtr revIDLastSave="0" documentId="8_{887FAC34-4DBC-400F-8F7D-077D585023C3}"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_Hlk60138858" localSheetId="5">Integrante_6!$F$20</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<sst xmlns="http://schemas.openxmlformats.org/spreadsheetml/2006/main" count="4420" uniqueCount="2702">
  <si>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</si>
  <si>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</si>
  <si>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</si>
  <si>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</si>
  <si>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</si>
  <si>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</si>
  <si>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</si>
  <si>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</si>
  <si>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</si>
  <si>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</si>
  <si>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</si>
  <si>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</si>
  <si>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</si>
  <si>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</si>
  <si>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</si>
  <si>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</si>
  <si>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</si>
  <si>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</si>
  <si>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</si>
  <si>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</si>
  <si>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</si>
  <si>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</si>
  <si>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</si>
  <si>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</si>
  <si>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</si>
  <si>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</si>
  <si>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</si>
  <si>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</si>
  <si>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</si>
  <si>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</si>
  <si>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</si>
  <si>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</si>
  <si>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</si>
  <si>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</si>
  <si>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</si>
  <si>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</si>
  <si>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</si>
  <si>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</si>
  <si>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</si>
  <si>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</si>
  <si>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</si>
  <si>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</si>
  <si>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</si>
  <si>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</si>
  <si>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</si>
  <si>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</si>
  <si>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</si>
  <si>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</si>
  <si>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</si>
  <si>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</si>
  <si>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</si>
  <si>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</si>
  <si>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</si>
  <si>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</si>
  <si>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</si>
  <si>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</si>
  <si>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</si>
  <si>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</si>
  <si>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</si>
  <si>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</si>
  <si>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</si>
  <si>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</si>
  <si>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</si>
  <si>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</si>
  <si>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</si>
  <si>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</si>
  <si>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</si>
  <si>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</si>
  <si>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</si>
  <si>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</si>
  <si>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</si>
  <si>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</si>
  <si>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</si>
  <si>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</si>
  <si>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</si>
  <si>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</si>
  <si>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</si>
  <si>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</si>
  <si>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</si>
  <si>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</si>
  <si>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</si>
  <si>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</si>
  <si>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</si>
  <si>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</si>
  <si>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</si>
  <si>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</si>
  <si>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</si>
  <si>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</si>
  <si>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</si>
  <si>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</si>
  <si>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</si>
  <si>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</si>
  <si>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</si>
  <si>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</si>
  <si>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</si>
  <si>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</si>
  <si>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</si>
  <si>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</si>
  <si>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</si>
  <si>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</si>
  <si>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</si>
  <si>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</si>
  <si>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</si>
  <si>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</si>
  <si>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</si>
  <si>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</si>
  <si>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</si>
  <si>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</si>
  <si>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</si>
  <si>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</si>
  <si>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</si>
  <si>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</si>
  <si>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</si>
  <si>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</si>
  <si>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</si>
  <si>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</si>
  <si>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</si>
  <si>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</si>
  <si>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</si>
  <si>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</si>
  <si>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</si>
  <si>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</si>
  <si>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</si>
  <si>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</si>
  <si>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</si>
  <si>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</si>
  <si>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</si>
  <si>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</si>
  <si>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</si>
  <si>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</si>
  <si>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</si>
  <si>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</si>
  <si>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</si>
  <si>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</si>
  <si>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</si>
  <si>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</si>
  <si>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</si>
  <si>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</si>
  <si>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</si>
  <si>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</si>
  <si>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</si>
  <si>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</si>
  <si>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</si>
  <si>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</si>
  <si>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</si>
  <si>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</si>
  <si>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</si>
  <si>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</si>
  <si>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</si>
  <si>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</si>
  <si>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</si>
  <si>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</si>
  <si>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</si>
  <si>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</si>
  <si>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</si>
  <si>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</si>
  <si>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</si>
  <si>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</si>
  <si>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</si>
  <si>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</si>
  <si>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</si>
  <si>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</si>
  <si>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</si>
  <si>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</si>
  <si>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</si>
  <si>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</si>
  <si>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</si>
  <si>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</si>
  <si>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</si>
  <si>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</si>
  <si>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</si>
  <si>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</si>
  <si>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</si>
  <si>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</si>
  <si>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</si>
  <si>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</si>
  <si>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</si>
  <si>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</si>
  <si>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</si>
  <si>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</si>
  <si>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</si>
  <si>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</si>
  <si>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</si>
  <si>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</si>
  <si>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</si>
  <si>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</si>
  <si>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</si>
  <si>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</si>
  <si>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</si>
  <si>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</si>
  <si>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</si>
  <si>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</si>
  <si>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</si>
  <si>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</si>
  <si>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</si>
  <si>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</si>
  <si>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</si>
  <si>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</si>
  <si>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</si>
  <si>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</si>
  <si>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</si>
  <si>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</si>
  <si>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</si>
  <si>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</si>
  <si>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</si>
  <si>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</si>
  <si>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</si>
  <si>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</si>
  <si>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</si>
  <si>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</si>
  <si>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</si>
  <si>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</si>
  <si>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</si>
  <si>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</si>
  <si>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</si>
  <si>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</si>
  <si>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</si>
  <si>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</si>
  <si>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</si>
  <si>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</si>
  <si>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</si>
  <si>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</si>
  <si>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</si>
  <si>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</si>
  <si>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</si>
  <si>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</si>
  <si>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</si>
  <si>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</si>
  <si>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</si>
  <si>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</si>
  <si>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</si>
  <si>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</si>
  <si>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</si>
  <si>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</si>
  <si>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</si>
  <si>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</si>
  <si>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</si>
  <si>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</si>
  <si>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</si>
  <si>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</si>
  <si>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</si>
  <si>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</si>
  <si>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</si>
  <si>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</si>
  <si>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</si>
  <si>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</si>
  <si>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</si>
  <si>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</si>
  <si>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</si>
  <si>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</si>
  <si>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</si>
  <si>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</si>
  <si>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</si>
  <si>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</si>
  <si>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</si>
  <si>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</si>
  <si>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</si>
  <si>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</si>
  <si>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</si>
  <si>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</si>
  <si>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</si>
  <si>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</si>
  <si>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</si>
  <si>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</si>
  <si>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</si>
  <si>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</si>
  <si>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</si>
  <si>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</si>
  <si>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</si>
  <si>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</si>
  <si>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</si>
  <si>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</si>
  <si>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</si>
  <si>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</si>
  <si>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</si>
  <si>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</si>
  <si>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</si>
  <si>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</si>
  <si>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</si>
  <si>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</si>
  <si>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</si>
  <si>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</si>
  <si>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</si>
  <si>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</si>
  <si>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</si>
  <si>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</si>
  <si>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</si>
  <si>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</si>
  <si>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</si>
  <si>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</si>
  <si>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</si>
  <si>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</si>
  <si>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</si>
  <si>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</si>
  <si>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</si>
  <si>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</si>
  <si>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</si>
  <si>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</si>
  <si>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</si>
  <si>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</si>
  <si>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</si>
  <si>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</si>
  <si>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</si>
  <si>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</si>
  <si>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</si>
  <si>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</si>
  <si>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</si>
  <si>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</si>
  <si>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</si>
  <si>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</si>
  <si>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</si>
  <si>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</si>
  <si>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</si>
  <si>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</si>
  <si>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</si>
  <si>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</si>
  <si>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</si>
  <si>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</si>
  <si>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</si>
  <si>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</si>
  <si>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</si>
  <si>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</si>
  <si>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</si>
  <si>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</si>
  <si>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</si>
  <si>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</si>
  <si>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</si>
  <si>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</si>
  <si>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</si>
  <si>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</si>
  <si>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</si>
  <si>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</si>
  <si>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</si>
  <si>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</si>
  <si>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</si>
  <si>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</si>
  <si>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</si>
  <si>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</si>
  <si>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</si>
  <si>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</si>
  <si>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</si>
  <si>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</si>
  <si>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</si>
  <si>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</si>
  <si>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</si>
  <si>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</si>
  <si>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</si>
  <si>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</si>
  <si>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</si>
  <si>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</si>
  <si>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</si>
  <si>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</si>
  <si>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</si>
  <si>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</si>
  <si>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</si>
  <si>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</si>
  <si>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</si>
  <si>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</si>
  <si>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</si>
  <si>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</si>
  <si>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</si>
  <si>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</si>
  <si>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</si>
  <si>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</si>
  <si>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</si>
  <si>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</si>
  <si>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</si>
  <si>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</si>
  <si>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</si>
  <si>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</si>
  <si>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</si>
  <si>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</si>
  <si>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</si>
  <si>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</si>
  <si>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</si>
  <si>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</si>
  <si>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</si>
  <si>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</si>
  <si>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</si>
  <si>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</si>
  <si>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</si>
  <si>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</si>
  <si>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</si>
  <si>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</si>
  <si>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</si>
  <si>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</si>
  <si>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</si>
  <si>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</si>
  <si>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</si>
  <si>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</si>
  <si>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</si>
  <si>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</si>
  <si>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</si>
  <si>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</si>
  <si>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</si>
  <si>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</si>
  <si>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</si>
  <si>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</si>
  <si>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</si>
  <si>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</si>
  <si>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</si>
  <si>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</si>
  <si>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</si>
  <si>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</si>
  <si>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</si>
  <si>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</si>
  <si>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</si>
  <si>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</si>
  <si>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</si>
  <si>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</si>
  <si>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</si>
  <si>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</si>
  <si>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</si>
  <si>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</si>
  <si>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</si>
  <si>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</si>
  <si>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</si>
  <si>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</si>
  <si>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</si>
  <si>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</si>
  <si>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</si>
  <si>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</si>
  <si>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</si>
  <si>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</si>
  <si>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</si>
  <si>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</si>
  <si>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</si>
  <si>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</si>
  <si>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</si>
  <si>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</si>
  <si>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</si>
  <si>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</si>
  <si>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</si>
  <si>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</si>
  <si>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</si>
  <si>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</si>
  <si>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</si>
  <si>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</si>
  <si>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</si>
  <si>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</si>
  <si>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</si>
  <si>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</si>
  <si>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</si>
  <si>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</si>
  <si>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</si>
  <si>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</si>
  <si>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</si>
  <si>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</si>
  <si>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</si>
  <si>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</si>
  <si>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</si>
  <si>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</si>
  <si>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</si>
  <si>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</si>
  <si>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</si>
  <si>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</si>
  <si>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</si>
  <si>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</si>
  <si>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</si>
  <si>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</si>
  <si>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</si>
  <si>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</si>
  <si>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</si>
  <si>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</si>
  <si>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</si>
  <si>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</si>
  <si>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</si>
  <si>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</si>
  <si>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</si>
  <si>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</si>
  <si>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</si>
  <si>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</si>
  <si>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</si>
  <si>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</si>
  <si>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</si>
  <si>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</si>
  <si>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</si>
  <si>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</si>
  <si>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</si>
  <si>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</si>
  <si>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</si>
  <si>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</si>
  <si>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</si>
  <si>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</si>
  <si>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</si>
  <si>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</si>
  <si>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</si>
  <si>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</si>
  <si>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</si>
  <si>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</si>
  <si>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</si>
  <si>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</si>
  <si>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</si>
  <si>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</si>
  <si>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</si>
  <si>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</si>
  <si>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</si>
  <si>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</si>
  <si>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</si>
  <si>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</si>
  <si>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</si>
  <si>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</si>
  <si>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</si>
  <si>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</si>
  <si>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</si>
  <si>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</si>
  <si>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</si>
  <si>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</si>
  <si>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</si>
  <si>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</si>
  <si>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</si>
  <si>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</si>
  <si>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</si>
  <si>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</si>
  <si>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</si>
  <si>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</si>
  <si>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</si>
  <si>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</si>
  <si>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</si>
  <si>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</si>
  <si>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</si>
  <si>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</si>
  <si>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</si>
  <si>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</si>
  <si>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</si>
  <si>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</si>
  <si>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</si>
  <si>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</si>
  <si>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</si>
  <si>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</si>
  <si>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</si>
  <si>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</si>
  <si>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</si>
  <si>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</si>
  <si>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</si>
  <si>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</si>
  <si>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</si>
  <si>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</si>
  <si>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</si>
  <si>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</si>
  <si>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</si>
  <si>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</si>
  <si>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</si>
  <si>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</si>
  <si>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</si>
  <si>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</si>
  <si>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</si>
  <si>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</si>
  <si>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</si>
  <si>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</si>
  <si>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</si>
  <si>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</si>
  <si>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</si>
  <si>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</si>
  <si>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</si>
  <si>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</si>
  <si>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</si>
  <si>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</si>
  <si>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</si>
  <si>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</si>
  <si>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</si>
  <si>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</si>
  <si>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</si>
  <si>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</si>
  <si>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</si>
  <si>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</si>
  <si>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</si>
  <si>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</si>
  <si>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</si>
  <si>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</si>
  <si>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</si>
  <si>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</si>
  <si>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</si>
  <si>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</si>
  <si>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</si>
  <si>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</si>
  <si>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</si>
  <si>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</si>
  <si>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</si>
  <si>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</si>
  <si>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</si>
  <si>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</si>
  <si>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</si>
  <si>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</si>
  <si>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</si>
  <si>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</si>
  <si>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</si>
  <si>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</si>
  <si>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</si>
  <si>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</si>
  <si>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</si>
  <si>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</si>
  <si>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</si>
  <si>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</si>
  <si>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</si>
  <si>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</si>
  <si>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</si>
  <si>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</si>
  <si>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</si>
  <si>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</si>
  <si>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</si>
  <si>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</si>
  <si>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</si>
  <si>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</si>
  <si>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</si>
  <si>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</si>
  <si>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</si>
  <si>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</si>
  <si>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</si>
  <si>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</si>
  <si>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</si>
  <si>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</si>
  <si>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</si>
  <si>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</si>
  <si>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</si>
  <si>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</si>
  <si>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</si>
  <si>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</si>
  <si>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</si>
  <si>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</si>
  <si>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</si>
  <si>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</si>
  <si>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</si>
  <si>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</si>
  <si>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</si>
  <si>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</si>
  <si>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</si>
  <si>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</si>
  <si>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</si>
  <si>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</si>
  <si>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</si>
  <si>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</si>
  <si>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</si>
  <si>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</si>
  <si>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</si>
  <si>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</si>
  <si>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</si>
  <si>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</si>
  <si>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</si>
  <si>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</si>
  <si>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</si>
  <si>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</si>
  <si>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</si>
  <si>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</si>
  <si>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</si>
  <si>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</si>
  <si>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</si>
  <si>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</si>
  <si>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</si>
  <si>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</si>
  <si>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</si>
  <si>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</si>
  <si>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</si>
  <si>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</si>
  <si>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</si>
  <si>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</si>
  <si>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</si>
  <si>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</si>
  <si>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</si>
  <si>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</si>
  <si>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</si>
  <si>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</si>
  <si>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</si>
  <si>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</si>
  <si>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</si>
  <si>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</si>
  <si>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</si>
  <si>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</si>
  <si>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</si>
  <si>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</si>
  <si>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</si>
  <si>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</si>
  <si>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</si>
  <si>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</si>
  <si>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</si>
  <si>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</si>
  <si>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</si>
  <si>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</si>
  <si>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</si>
  <si>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</si>
  <si>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</si>
  <si>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</si>
  <si>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</si>
  <si>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</si>
  <si>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</si>
  <si>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</si>
  <si>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</si>
  <si>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</si>
  <si>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</si>
  <si>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</si>
  <si>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</si>
  <si>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</si>
  <si>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</si>
  <si>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</si>
  <si>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</si>
  <si>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</si>
  <si>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</si>
  <si>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</si>
  <si>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</si>
  <si>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</si>
  <si>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</si>
  <si>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</si>
  <si>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</si>
  <si>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</si>
  <si>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</si>
  <si>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</si>
  <si>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</si>
  <si>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</si>
  <si>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</si>
  <si>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</si>
  <si>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</si>
  <si>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</si>
  <si>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</si>
  <si>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</si>
  <si>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</si>
  <si>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</si>
  <si>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</si>
  <si>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</si>
  <si>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</si>
  <si>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</si>
  <si>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</si>
  <si>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</si>
  <si>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</si>
  <si>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</si>
  <si>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</si>
  <si>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</si>
  <si>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</si>
  <si>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</si>
  <si>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</si>
  <si>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</si>
  <si>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</si>
  <si>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</si>
  <si>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</si>
  <si>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</si>
  <si>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</si>
  <si>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</si>
  <si>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</si>
  <si>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</si>
  <si>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</si>
  <si>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</si>
  <si>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</si>
  <si>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</si>
  <si>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</si>
  <si>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</si>
  <si>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</si>
  <si>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</si>
  <si>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</si>
  <si>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</si>
  <si>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</si>
  <si>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</si>
  <si>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</si>
  <si>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</si>
  <si>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</si>
  <si>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</si>
  <si>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</si>
  <si>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</si>
  <si>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</si>
  <si>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</si>
  <si>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</si>
  <si>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</si>
  <si>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</si>
  <si>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</si>
  <si>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</si>
  <si>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</si>
  <si>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</si>
  <si>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</si>
  <si>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</si>
  <si>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</si>
  <si>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</si>
  <si>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</si>
  <si>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</si>
  <si>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</si>
  <si>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</si>
  <si>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</si>
  <si>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</si>
  <si>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</si>
  <si>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</si>
  <si>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</si>
  <si>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</si>
  <si>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</si>
  <si>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</si>
  <si>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</si>
  <si>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</si>
  <si>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</si>
  <si>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</si>
  <si>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</si>
  <si>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</si>
  <si>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</si>
  <si>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</si>
  <si>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</si>
  <si>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</si>
  <si>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</si>
  <si>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</si>
  <si>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</si>
  <si>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</si>
  <si>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</si>
  <si>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</si>
  <si>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</si>
  <si>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</si>
  <si>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</si>
  <si>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</si>
  <si>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</si>
  <si>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</si>
  <si>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</si>
  <si>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</si>
  <si>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</si>
  <si>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</si>
  <si>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</si>
  <si>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</si>
  <si>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</si>
  <si>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</si>
  <si>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</si>
  <si>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</si>
  <si>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</si>
  <si>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</si>
  <si>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</si>
  <si>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</si>
  <si>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</si>
  <si>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</si>
  <si>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</si>
  <si>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</si>
  <si>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</si>
  <si>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</si>
  <si>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</si>
  <si>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</si>
  <si>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</si>
  <si>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</si>
  <si>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</si>
  <si>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</si>
  <si>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</si>
  <si>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</si>
  <si>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</si>
  <si>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</si>
  <si>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</si>
  <si>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</si>
  <si>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</si>
  <si>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</si>
  <si>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</si>
  <si>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</si>
  <si>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</si>
  <si>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</si>
  <si>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</si>
  <si>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</si>
  <si>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</si>
  <si>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</si>
  <si>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</si>
  <si>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</si>
  <si>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</si>
  <si>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</si>
  <si>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</si>
  <si>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</si>
  <si>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</si>
  <si>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</si>
  <si>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</si>
  <si>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</si>
  <si>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</si>
  <si>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</si>
  <si>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</si>
  <si>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</si>
  <si>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</si>
  <si>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</si>
  <si>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</si>
  <si>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</si>
  <si>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</si>
  <si>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</si>
  <si>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</si>
  <si>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</si>
  <si>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</si>
  <si>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</si>
  <si>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</si>
  <si>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</si>
  <si>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</si>
  <si>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</si>
  <si>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</si>
  <si>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</si>
  <si>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</si>
  <si>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</si>
  <si>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</si>
  <si>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</si>
  <si>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</si>
  <si>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</si>
  <si>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</si>
  <si>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</si>
  <si>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</si>
  <si>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</si>
  <si>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</si>
  <si>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</si>
  <si>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</si>
  <si>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</si>
  <si>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</si>
  <si>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</si>
  <si>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</si>
  <si>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</si>
  <si>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</si>
  <si>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</si>
  <si>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</si>
  <si>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</si>
  <si>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</si>
  <si>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</si>
  <si>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</si>
  <si>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</si>
  <si>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</si>
  <si>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</si>
  <si>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</si>
  <si>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</si>
  <si>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</si>
  <si>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</si>
  <si>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</si>
  <si>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</si>
  <si>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</si>
  <si>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</si>
  <si>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</si>
  <si>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</si>
  <si>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</si>
  <si>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</si>
  <si>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</si>
  <si>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</si>
  <si>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</si>
  <si>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</si>
  <si>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</si>
  <si>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</si>
  <si>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</si>
  <si>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</si>
  <si>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</si>
  <si>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</si>
  <si>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</si>
  <si>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</si>
  <si>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</si>
  <si>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</si>
  <si>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</si>
  <si>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</si>
  <si>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</si>
  <si>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</si>
  <si>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</si>
  <si>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</si>
  <si>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</si>
  <si>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</si>
  <si>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</si>
  <si>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</si>
  <si>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</si>
  <si>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</si>
  <si>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</si>
  <si>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</si>
  <si>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</si>
  <si>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</si>
  <si>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</si>
  <si>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</si>
  <si>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</si>
  <si>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</si>
  <si>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</si>
  <si>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</si>
  <si>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</si>
  <si>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</si>
  <si>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</si>
  <si>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</si>
  <si>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</si>
  <si>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</si>
  <si>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</si>
  <si>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</si>
  <si>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</si>
  <si>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</si>
  <si>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</si>
  <si>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</si>
  <si>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</si>
  <si>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</si>
  <si>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</si>
  <si>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</si>
  <si>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</si>
  <si>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</si>
  <si>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</si>
  <si>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</si>
  <si>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</si>
  <si>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</si>
  <si>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</si>
  <si>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</si>
  <si>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</si>
  <si>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</si>
  <si>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</si>
  <si>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</si>
  <si>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</si>
  <si>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</si>
  <si>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</si>
  <si>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</si>
  <si>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</si>
  <si>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</si>
  <si>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</si>
  <si>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</si>
  <si>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</si>
  <si>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</si>
  <si>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</si>
  <si>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</si>
  <si>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</si>
  <si>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</si>
  <si>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</si>
  <si>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</si>
  <si>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</si>
  <si>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</si>
  <si>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</si>
  <si>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</si>
  <si>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</si>
  <si>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</si>
  <si>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</si>
  <si>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</si>
  <si>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</si>
  <si>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</si>
  <si>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</si>
  <si>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</si>
  <si>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</si>
  <si>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</si>
  <si>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</si>
  <si>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</si>
  <si>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</si>
  <si>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</si>
  <si>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</si>
  <si>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</si>
  <si>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</si>
  <si>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</si>
  <si>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</si>
  <si>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</si>
  <si>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</si>
  <si>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</si>
  <si>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</si>
  <si>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</si>
  <si>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</si>
  <si>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</si>
  <si>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</si>
  <si>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</si>
  <si>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</si>
  <si>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</si>
  <si>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</si>
  <si>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</si>
  <si>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</si>
  <si>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</si>
  <si>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</si>
  <si>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</si>
  <si>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</si>
  <si>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</si>
  <si>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</si>
  <si>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</si>
  <si>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</si>
  <si>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</si>
  <si>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</si>
  <si>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</si>
  <si>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</si>
  <si>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</si>
  <si>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</si>
  <si>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</si>
  <si>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</si>
  <si>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</si>
  <si>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</si>
  <si>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</si>
  <si>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</si>
  <si>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</si>
  <si>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</si>
  <si>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</si>
  <si>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</si>
  <si>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</si>
  <si>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</si>
  <si>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</si>
  <si>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</si>
  <si>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</si>
  <si>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</si>
  <si>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</si>
  <si>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</si>
  <si>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</si>
  <si>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</si>
  <si>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</si>
  <si>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</si>
  <si>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</si>
  <si>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</si>
  <si>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</si>
  <si>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</si>
  <si>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</si>
  <si>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</si>
  <si>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</si>
  <si>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</si>
  <si>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</si>
  <si>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</si>
  <si>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</si>
  <si>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</si>
  <si>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</si>
  <si>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</si>
  <si>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</si>
  <si>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</si>
  <si>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</si>
  <si>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</si>
  <si>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</si>
  <si>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</si>
  <si>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</si>
  <si>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</si>
  <si>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</si>
  <si>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</si>
  <si>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</si>
  <si>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</si>
  <si>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</si>
  <si>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</si>
  <si>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</si>
  <si>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</si>
  <si>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</si>
  <si>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</si>
  <si>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</si>
  <si>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</si>
  <si>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</si>
  <si>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</si>
  <si>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</si>
  <si>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</si>
  <si>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</si>
  <si>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</si>
  <si>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</si>
  <si>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</si>
  <si>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</si>
  <si>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</si>
  <si>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</si>
  <si>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</si>
  <si>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</si>
  <si>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</si>
  <si>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</si>
  <si>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</si>
  <si>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</si>
  <si>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</si>
  <si>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</si>
  <si>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</si>
  <si>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</si>
  <si>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</si>
  <si>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</si>
  <si>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</si>
  <si>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</si>
  <si>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</si>
  <si>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</si>
  <si>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</si>
  <si>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</si>
  <si>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</si>
  <si>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</si>
  <si>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</si>
  <si>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</si>
  <si>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</si>
  <si>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</si>
  <si>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</si>
  <si>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</si>
  <si>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</si>
  <si>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</si>
  <si>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</si>
  <si>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</si>
  <si>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</si>
  <si>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</si>
  <si>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</si>
  <si>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</si>
  <si>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</si>
  <si>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</si>
  <si>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</si>
  <si>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</si>
  <si>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</si>
  <si>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</si>
  <si>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</si>
  <si>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</si>
  <si>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</si>
  <si>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</si>
  <si>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</si>
  <si>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</si>
  <si>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</si>
  <si>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</si>
  <si>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</si>
  <si>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</si>
  <si>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</si>
  <si>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</si>
  <si>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</si>
  <si>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</si>
  <si>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</si>
  <si>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</si>
  <si>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</si>
  <si>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</si>
  <si>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</si>
  <si>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</si>
  <si>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</si>
  <si>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</si>
  <si>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</si>
  <si>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</si>
  <si>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</si>
  <si>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</si>
  <si>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</si>
  <si>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</si>
  <si>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</si>
  <si>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</si>
  <si>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</si>
  <si>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</si>
  <si>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</si>
  <si>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</si>
  <si>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</si>
  <si>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</si>
  <si>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</si>
  <si>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</si>
  <si>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</si>
  <si>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</si>
  <si>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</si>
  <si>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</si>
  <si>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</si>
  <si>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</si>
  <si>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</si>
  <si>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</si>
  <si>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</si>
  <si>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</si>
  <si>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</si>
  <si>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</si>
  <si>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</si>
  <si>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</si>
  <si>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</si>
  <si>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</si>
  <si>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</si>
  <si>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</si>
  <si>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</si>
  <si>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</si>
  <si>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</si>
  <si>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</si>
  <si>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</si>
  <si>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</si>
  <si>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</si>
  <si>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</si>
  <si>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</si>
  <si>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</si>
  <si>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</si>
  <si>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</si>
  <si>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</si>
  <si>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</si>
  <si>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</si>
  <si>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</si>
  <si>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</si>
  <si>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</si>
  <si>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</si>
  <si>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</si>
  <si>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</si>
  <si>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</si>
  <si>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</si>
  <si>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</si>
  <si>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</si>
  <si>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</si>
  <si>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</si>
  <si>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</si>
  <si>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</si>
  <si>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</si>
  <si>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</si>
  <si>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</si>
  <si>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</si>
  <si>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</si>
  <si>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</si>
  <si>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</si>
  <si>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</si>
  <si>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</si>
  <si>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</si>
  <si>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</si>
  <si>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</si>
  <si>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</si>
  <si>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</si>
  <si>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</si>
  <si>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</si>
  <si>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</si>
  <si>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</si>
  <si>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</si>
  <si>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</si>
  <si>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</si>
  <si>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</si>
  <si>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</si>
  <si>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</si>
  <si>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</si>
  <si>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</si>
  <si>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</si>
  <si>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</si>
  <si>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</si>
  <si>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</si>
  <si>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</si>
  <si>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</si>
  <si>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</si>
  <si>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</si>
  <si>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</si>
  <si>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</si>
  <si>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</si>
  <si>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</si>
  <si>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</si>
  <si>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</si>
  <si>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</si>
  <si>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</si>
  <si>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</si>
  <si>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</si>
  <si>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</si>
  <si>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</si>
  <si>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</si>
  <si>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</si>
  <si>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</si>
  <si>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</si>
  <si>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</si>
  <si>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</si>
  <si>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</si>
  <si>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</si>
  <si>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</si>
  <si>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</si>
  <si>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</si>
  <si>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</si>
  <si>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</si>
  <si>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</si>
  <si>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</si>
  <si>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</si>
  <si>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</si>
  <si>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</si>
  <si>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</si>
  <si>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</si>
  <si>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</si>
  <si>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</si>
  <si>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</si>
  <si>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</si>
  <si>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</si>
  <si>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</si>
  <si>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</si>
  <si>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</si>
  <si>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</si>
  <si>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</si>
  <si>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</si>
  <si>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</si>
  <si>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</si>
  <si>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</si>
  <si>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</si>
  <si>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</si>
  <si>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</si>
  <si>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</si>
  <si>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</si>
  <si>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</si>
  <si>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</si>
  <si>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</si>
  <si>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</si>
  <si>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</si>
  <si>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</si>
  <si>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</si>
  <si>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</si>
  <si>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</si>
  <si>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</si>
  <si>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</si>
  <si>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</si>
  <si>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</si>
  <si>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</si>
  <si>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</si>
  <si>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</si>
  <si>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</si>
  <si>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</si>
  <si>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</si>
  <si>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</si>
  <si>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</si>
  <si>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</si>
  <si>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</si>
  <si>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</si>
  <si>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</si>
  <si>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</si>
  <si>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</si>
  <si>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</si>
  <si>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</si>
  <si>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</si>
  <si>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</si>
  <si>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</si>
  <si>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</si>
  <si>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</si>
  <si>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</si>
  <si>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</si>
  <si>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</si>
  <si>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</si>
  <si>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</si>
  <si>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</si>
  <si>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</si>
  <si>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</si>
  <si>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</si>
  <si>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</si>
  <si>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</si>
  <si>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</si>
  <si>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</si>
  <si>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</si>
  <si>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</si>
  <si>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</si>
  <si>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</si>
  <si>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</si>
  <si>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</si>
  <si>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</si>
  <si>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</si>
  <si>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</si>
  <si>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</si>
  <si>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</si>
  <si>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</si>
  <si>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</si>
  <si>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</si>
  <si>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</si>
  <si>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</si>
  <si>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</si>
  <si>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</si>
  <si>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</si>
  <si>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</si>
  <si>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</si>
  <si>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</si>
  <si>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</si>
  <si>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</si>
  <si>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</si>
  <si>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</si>
  <si>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</si>
  <si>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</si>
  <si>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</si>
  <si>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</si>
  <si>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</si>
  <si>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</si>
  <si>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</si>
  <si>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</si>
  <si>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</si>
  <si>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</si>
  <si>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</si>
  <si>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</si>
  <si>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</si>
  <si>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</si>
  <si>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</si>
  <si>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</si>
  <si>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</si>
  <si>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</si>
  <si>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</si>
  <si>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</si>
  <si>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</si>
  <si>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</si>
  <si>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</si>
  <si>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</si>
  <si>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</si>
  <si>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</si>
  <si>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</si>
  <si>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</si>
  <si>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</si>
  <si>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</si>
  <si>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</si>
  <si>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</si>
  <si>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</si>
  <si>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</si>
  <si>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</si>
  <si>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</si>
  <si>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</si>
  <si>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</si>
  <si>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</si>
  <si>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</si>
  <si>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</si>
  <si>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</si>
  <si>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</si>
  <si>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</si>
  <si>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</si>
  <si>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</si>
  <si>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</si>
  <si>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</si>
  <si>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</si>
  <si>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</si>
  <si>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</si>
  <si>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</si>
  <si>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</si>
  <si>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</si>
  <si>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</si>
  <si>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</si>
  <si>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</si>
  <si>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</si>
  <si>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</si>
  <si>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</si>
  <si>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</si>
  <si>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</si>
  <si>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</si>
  <si>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</si>
  <si>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</si>
  <si>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</si>
  <si>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</si>
  <si>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</si>
  <si>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</si>
  <si>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</si>
  <si>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</si>
  <si>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</si>
  <si>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</si>
  <si>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</si>
  <si>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</si>
  <si>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</si>
  <si>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</si>
  <si>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</si>
  <si>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</si>
  <si>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</si>
  <si>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</si>
  <si>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</si>
  <si>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</si>
  <si>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</si>
  <si>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</si>
  <si>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</si>
  <si>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</si>
  <si>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</si>
  <si>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</si>
  <si>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</si>
  <si>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</si>
  <si>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</si>
  <si>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</si>
  <si>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</si>
  <si>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</si>
  <si>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</si>
  <si>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</si>
  <si>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</si>
  <si>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</si>
  <si>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</si>
  <si>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</si>
  <si>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</si>
  <si>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</si>
  <si>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</si>
  <si>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</si>
  <si>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</si>
  <si>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</si>
  <si>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</si>
  <si>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</si>
  <si>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</si>
  <si>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</si>
  <si>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</si>
  <si>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</si>
  <si>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</si>
  <si>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</si>
  <si>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</si>
  <si>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</si>
  <si>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</si>
  <si>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</si>
  <si>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</si>
  <si>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</si>
  <si>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</si>
  <si>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</si>
  <si>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</si>
  <si>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</si>
  <si>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</si>
  <si>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</si>
  <si>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</si>
  <si>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</si>
  <si>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</si>
  <si>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</si>
  <si>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</si>
  <si>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</si>
  <si>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</si>
  <si>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</si>
  <si>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</si>
  <si>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</si>
  <si>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</si>
  <si>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</si>
  <si>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</si>
  <si>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</si>
  <si>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</si>
  <si>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</si>
  <si>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</si>
  <si>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</si>
  <si>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</si>
  <si>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</si>
  <si>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</si>
  <si>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</si>
  <si>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</si>
  <si>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</si>
  <si>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</si>
  <si>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</si>
  <si>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</si>
  <si>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</si>
  <si>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</si>
  <si>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</si>
  <si>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</si>
  <si>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</si>
  <si>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</si>
  <si>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</si>
  <si>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</si>
  <si>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</si>
  <si>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</si>
  <si>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</si>
  <si>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</si>
  <si>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</si>
  <si>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</si>
  <si>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</si>
  <si>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</si>
  <si>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</si>
  <si>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</si>
  <si>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</si>
  <si>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</si>
  <si>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</si>
  <si>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</si>
  <si>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</si>
  <si>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</si>
  <si>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</si>
  <si>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</si>
  <si>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</si>
  <si>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</si>
  <si>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</si>
  <si>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</si>
  <si>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</si>
  <si>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</si>
  <si>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</si>
  <si>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</si>
  <si>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</si>
  <si>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</si>
  <si>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</si>
  <si>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</si>
  <si>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</si>
  <si>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</si>
  <si>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</si>
  <si>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</si>
  <si>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</si>
  <si>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</si>
  <si>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</si>
  <si>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</si>
  <si>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</si>
  <si>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</si>
  <si>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</si>
  <si>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</si>
  <si>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</si>
  <si>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</si>
  <si>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</si>
  <si>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</si>
  <si>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</si>
  <si>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</si>
  <si>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</si>
  <si>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</si>
  <si>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</si>
  <si>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</si>
  <si>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</si>
  <si>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</si>
  <si>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</si>
  <si>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</si>
  <si>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</si>
  <si>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</si>
  <si>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</si>
  <si>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</si>
  <si>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</si>
  <si>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</si>
  <si>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</si>
  <si>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</si>
  <si>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</si>
  <si>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</si>
  <si>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</si>
  <si>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</si>
  <si>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</si>
  <si>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</si>
  <si>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</si>
  <si>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</si>
  <si>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</si>
  <si>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</si>
  <si>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</si>
  <si>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</si>
  <si>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</si>
  <si>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</si>
  <si>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</si>
  <si>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</si>
  <si>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</si>
  <si>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</si>
  <si>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</si>
  <si>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</si>
  <si>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</si>
  <si>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</si>
  <si>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</si>
  <si>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</si>
  <si>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</si>
  <si>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</si>
  <si>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</si>
  <si>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</si>
  <si>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</si>
  <si>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</si>
  <si>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</si>
  <si>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</si>
  <si>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</si>
  <si>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</si>
  <si>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</si>
  <si>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</si>
  <si>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</si>
  <si>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</si>
  <si>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</si>
  <si>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</si>
  <si>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</si>
  <si>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</si>
  <si>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</si>
  <si>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</si>
  <si>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</si>
  <si>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</si>
  <si>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</si>
  <si>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</si>
  <si>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</si>
  <si>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</si>
  <si>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</si>
  <si>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</si>
  <si>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</si>
  <si>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</si>
  <si>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</si>
  <si>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</si>
  <si>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</si>
  <si>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</si>
  <si>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</si>
  <si>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</si>
  <si>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</si>
  <si>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</si>
  <si>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</si>
  <si>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</si>
  <si>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</si>
  <si>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</si>
  <si>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</si>
  <si>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</si>
  <si>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</si>
  <si>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</si>
  <si>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</si>
  <si>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</si>
  <si>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</si>
  <si>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</si>
  <si>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</si>
  <si>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</si>
  <si>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</si>
  <si>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</si>
  <si>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</si>
  <si>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</si>
  <si>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</si>
  <si>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</si>
  <si>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</si>
  <si>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</si>
  <si>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</si>
  <si>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</si>
  <si>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</si>
  <si>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</si>
  <si>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</si>
  <si>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</si>
  <si>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</si>
  <si>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</si>
  <si>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</si>
  <si>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</si>
  <si>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</si>
  <si>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</si>
  <si>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</si>
  <si>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</si>
  <si>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</si>
  <si>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</si>
  <si>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</si>
  <si>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</si>
  <si>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</si>
  <si>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</si>
  <si>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</si>
  <si>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</si>
  <si>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</si>
  <si>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</si>
  <si>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</si>
  <si>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</si>
  <si>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</si>
  <si>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</si>
  <si>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</si>
  <si>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</si>
  <si>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</si>
  <si>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</si>
  <si>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</si>
  <si>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</si>
  <si>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</si>
  <si>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</si>
  <si>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</si>
  <si>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</si>
  <si>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</si>
  <si>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</si>
  <si>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</si>
  <si>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</si>
  <si>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</si>
  <si>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</si>
  <si>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</si>
  <si>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</si>
  <si>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</si>
  <si>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</si>
  <si>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</si>
  <si>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</si>
  <si>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</si>
  <si>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</si>
  <si>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</si>
  <si>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</si>
  <si>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</si>
  <si>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</si>
  <si>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</si>
  <si>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</si>
  <si>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</si>
  <si>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</si>
  <si>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</si>
  <si>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</si>
  <si>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</si>
  <si>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</si>
  <si>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</si>
  <si>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</si>
  <si>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</si>
  <si>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</si>
  <si>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</si>
  <si>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</si>
  <si>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</si>
  <si>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</si>
  <si>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</si>
  <si>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</si>
  <si>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</si>
  <si>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</si>
  <si>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</si>
  <si>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</si>
  <si>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</si>
  <si>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</si>
  <si>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</si>
  <si>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</si>
  <si>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</si>
  <si>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</si>
  <si>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</si>
  <si>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</si>
  <si>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</si>
  <si>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</si>
  <si>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</si>
  <si>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</si>
  <si>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</si>
  <si>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</si>
  <si>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</si>
  <si>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</si>
  <si>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</si>
  <si>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</si>
  <si>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</si>
  <si>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</si>
  <si>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</si>
  <si>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</si>
  <si>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</si>
  <si>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</si>
  <si>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</si>
  <si>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</si>
  <si>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</si>
  <si>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</si>
  <si>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</si>
  <si>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</si>
  <si>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</si>
  <si>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</si>
  <si>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</si>
  <si>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</si>
  <si>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</si>
  <si>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</si>
  <si>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</si>
  <si>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</si>
  <si>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</si>
  <si>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</si>
  <si>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</si>
  <si>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</si>
  <si>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</si>
  <si>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</si>
  <si>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</si>
  <si>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</si>
  <si>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</si>
  <si>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</si>
  <si>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</si>
  <si>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</si>
  <si>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</si>
  <si>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</si>
  <si>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</si>
  <si>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</si>
  <si>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</si>
  <si>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</si>
  <si>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</si>
  <si>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</si>
  <si>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</si>
  <si>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</si>
  <si>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</si>
  <si>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</si>
  <si>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</si>
  <si>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</si>
  <si>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</si>
  <si>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</si>
  <si>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</si>
  <si>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</si>
  <si>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</si>
  <si>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</si>
  <si>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</si>
  <si>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</si>
  <si>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</si>
  <si>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</si>
  <si>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</si>
  <si>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</si>
  <si>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</si>
  <si>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</si>
  <si>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</si>
  <si>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</si>
  <si>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</si>
  <si>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</si>
  <si>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</si>
  <si>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</si>
  <si>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</si>
  <si>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</si>
  <si>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</si>
  <si>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</si>
  <si>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</si>
  <si>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</si>
  <si>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</si>
  <si>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</si>
  <si>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</si>
  <si>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</si>
  <si>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</si>
  <si>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</si>
  <si>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</si>
  <si>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</si>
  <si>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</si>
  <si>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</si>
  <si>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</si>
  <si>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</si>
  <si>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</si>
  <si>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</si>
  <si>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</si>
  <si>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</si>
  <si>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</si>
  <si>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</si>
  <si>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</si>
  <si>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</si>
  <si>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</si>
  <si>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</si>
  <si>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</si>
  <si>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</si>
  <si>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</si>
  <si>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</si>
  <si>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</si>
  <si>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</si>
  <si>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</si>
  <si>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</si>
  <si>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</si>
  <si>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</si>
  <si>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</si>
  <si>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</si>
  <si>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</si>
  <si>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</si>
  <si>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</si>
  <si>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</si>
  <si>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</si>
  <si>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</si>
  <si>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</si>
  <si>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</si>
  <si>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</si>
  <si>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</si>
  <si>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</si>
  <si>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</si>
  <si>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</si>
  <si>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</si>
  <si>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</si>
  <si>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</si>
  <si>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</si>
  <si>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</si>
  <si>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</si>
  <si>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</si>
  <si>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</si>
  <si>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</si>
  <si>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</si>
  <si>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</si>
  <si>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</si>
  <si>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</si>
  <si>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</si>
  <si>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</si>
  <si>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</si>
  <si>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</si>
  <si>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</si>
  <si>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</si>
  <si>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</si>
  <si>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</si>
  <si>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</si>
  <si>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</si>
  <si>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</si>
  <si>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</si>
  <si>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</si>
  <si>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</si>
  <si>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</si>
  <si>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</si>
  <si>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</si>
  <si>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</si>
  <si>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</si>
  <si>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</si>
  <si>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</si>
  <si>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</si>
  <si>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</si>
  <si>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</si>
  <si>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</si>
  <si>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</si>
  <si>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</si>
  <si>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</si>
  <si>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</si>
  <si>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</si>
  <si>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</si>
  <si>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</si>
  <si>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</si>
  <si>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</si>
  <si>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</si>
  <si>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</si>
  <si>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</si>
  <si>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</si>
  <si>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</si>
  <si>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</si>
  <si>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</si>
  <si>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</si>
  <si>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</si>
  <si>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</si>
  <si>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</si>
  <si>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</si>
  <si>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</si>
  <si>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</si>
  <si>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</si>
  <si>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</si>
  <si>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</si>
  <si>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</si>
  <si>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</si>
  <si>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</si>
  <si>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</si>
  <si>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</si>
  <si>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</si>
  <si>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</si>
  <si>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</si>
  <si>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</si>
  <si>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</si>
  <si>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</si>
  <si>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</si>
  <si>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</si>
  <si>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</si>
  <si>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</si>
  <si>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</si>
  <si>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</si>
  <si>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</si>
  <si>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</si>
  <si>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</si>
  <si>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</si>
  <si>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</si>
  <si>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</si>
  <si>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</si>
  <si>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</si>
  <si>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</si>
  <si>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</si>
  <si>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</si>
  <si>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</si>
  <si>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</si>
  <si>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</si>
  <si>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</si>
  <si>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</si>
  <si>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</si>
  <si>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</si>
  <si>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</si>
  <si>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</si>
  <si>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</si>
  <si>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</si>
  <si>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</si>
  <si>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</si>
  <si>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</si>
  <si>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</si>
  <si>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</si>
  <si>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</si>
  <si>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</si>
  <si>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</si>
  <si>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</si>
  <si>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</si>
  <si>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</si>
  <si>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</si>
  <si>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</si>
  <si>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</si>
  <si>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</si>
  <si>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</si>
  <si>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</si>
  <si>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</si>
  <si>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</si>
  <si>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</si>
  <si>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</si>
  <si>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</si>
  <si>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</si>
  <si>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</si>
  <si>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</si>
  <si>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</si>
  <si>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</si>
  <si>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</si>
  <si>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</si>
  <si>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</si>
  <si>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</si>
  <si>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</si>
  <si>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</si>
  <si>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</si>
  <si>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</si>
  <si>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</si>
  <si>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</si>
  <si>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</si>
  <si>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</si>
  <si>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</si>
  <si>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</si>
  <si>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</si>
  <si>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</si>
  <si>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</si>
  <si>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</si>
  <si>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</si>
  <si>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</si>
  <si>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</si>
  <si>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</si>
  <si>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</si>
  <si>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</si>
  <si>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</si>
  <si>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</si>
  <si>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</si>
  <si>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</si>
  <si>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</si>
  <si>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</si>
  <si>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</si>
  <si>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</si>
  <si>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</si>
  <si>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</si>
  <si>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</si>
  <si>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</si>
  <si>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</si>
  <si>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</si>
  <si>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</si>
  <si>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</si>
  <si>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</si>
  <si>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</si>
  <si>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</si>
  <si>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</si>
  <si>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</si>
  <si>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</si>
  <si>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</si>
  <si>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</si>
  <si>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</si>
  <si>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</si>
  <si>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</si>
  <si>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</si>
  <si>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</si>
  <si>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</si>
  <si>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</si>
  <si>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</si>
  <si>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</si>
  <si>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</si>
  <si>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</si>
  <si>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</si>
  <si>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</si>
  <si>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</si>
  <si>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</si>
  <si>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</si>
  <si>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</si>
  <si>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</si>
  <si>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</si>
  <si>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</si>
  <si>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</si>
  <si>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</si>
  <si>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</si>
  <si>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</si>
  <si>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</si>
  <si>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</si>
  <si>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</si>
  <si>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</si>
  <si>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</si>
  <si>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</si>
  <si>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</si>
  <si>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</si>
  <si>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</si>
  <si>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</si>
  <si>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</si>
  <si>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</si>
  <si>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</si>
  <si>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</si>
  <si>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</si>
  <si>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</si>
  <si>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</si>
  <si>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</si>
  <si>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</si>
  <si>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</si>
  <si>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</si>
  <si>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</si>
  <si>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</si>
  <si>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</si>
  <si>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</si>
  <si>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</si>
  <si>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</si>
  <si>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</si>
  <si>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</si>
  <si>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</si>
  <si>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</si>
  <si>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</si>
  <si>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</si>
  <si>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</si>
  <si>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</si>
  <si>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</si>
  <si>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</si>
  <si>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</si>
  <si>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</si>
  <si>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</si>
  <si>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</si>
  <si>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</si>
  <si>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</si>
  <si>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</si>
  <si>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</si>
  <si>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</si>
  <si>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</si>
  <si>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</si>
  <si>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</si>
  <si>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</si>
  <si>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</si>
  <si>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</si>
  <si>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</si>
  <si>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</si>
  <si>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</si>
  <si>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</si>
  <si>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</si>
  <si>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</si>
  <si>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</si>
  <si>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</si>
  <si>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</si>
  <si>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</si>
  <si>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</si>
  <si>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</si>
  <si>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</si>
  <si>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</si>
  <si>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</si>
  <si>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</si>
  <si>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</si>
  <si>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</si>
  <si>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</si>
  <si>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</si>
  <si>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</si>
  <si>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</si>
  <si>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</si>
  <si>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</si>
  <si>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</si>
  <si>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</si>
  <si>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</si>
  <si>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</si>
  <si>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</si>
  <si>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</si>
  <si>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</si>
  <si>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</si>
  <si>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</si>
  <si>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</si>
  <si>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</si>
  <si>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</si>
  <si>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</si>
  <si>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</si>
  <si>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</si>
  <si>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</si>
  <si>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</si>
  <si>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</si>
  <si>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</si>
  <si>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</si>
  <si>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</si>
  <si>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</si>
  <si>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</si>
  <si>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</si>
  <si>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</si>
  <si>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</si>
  <si>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</si>
  <si>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</si>
  <si>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</si>
  <si>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</si>
  <si>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</si>
  <si>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</si>
  <si>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</si>
  <si>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</si>
  <si>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</si>
  <si>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</si>
  <si>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</si>
  <si>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</si>
  <si>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</si>
  <si>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</si>
  <si>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</si>
  <si>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</si>
  <si>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</si>
  <si>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</si>
  <si>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</si>
  <si>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</si>
  <si>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</si>
  <si>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</si>
  <si>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</si>
  <si>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</si>
  <si>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</si>
  <si>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</si>
  <si>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</si>
  <si>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</si>
  <si>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</si>
  <si>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</si>
  <si>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</si>
  <si>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</si>
  <si>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</si>
  <si>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</si>
  <si>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</si>
  <si>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</si>
  <si>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</si>
  <si>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</si>
  <si>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</si>
  <si>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</si>
  <si>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</si>
  <si>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</si>
  <si>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</si>
  <si>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</si>
  <si>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</si>
  <si>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</si>
  <si>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</si>
  <si>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</si>
  <si>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</si>
  <si>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</si>
  <si>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</si>
  <si>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</si>
  <si>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</si>
  <si>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</si>
  <si>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</si>
  <si>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</si>
  <si>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</si>
  <si>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</si>
  <si>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</si>
  <si>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</si>
  <si>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</si>
  <si>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</si>
  <si>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</si>
  <si>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</si>
  <si>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</si>
  <si>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</si>
  <si>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</si>
  <si>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</si>
  <si>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</si>
  <si>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</si>
  <si>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</si>
  <si>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</si>
  <si>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</si>
  <si>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</si>
  <si>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</si>
  <si>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</si>
  <si>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</si>
  <si>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</si>
  <si>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</si>
  <si>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</si>
  <si>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</si>
  <si>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</si>
  <si>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</si>
  <si>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</si>
  <si>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</si>
  <si>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</si>
  <si>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</si>
  <si>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</si>
  <si>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</si>
  <si>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</si>
  <si>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</si>
  <si>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</si>
  <si>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</si>
  <si>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</si>
  <si>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</si>
  <si>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</si>
  <si>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</si>
  <si>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</si>
  <si>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</si>
  <si>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</si>
  <si>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</si>
  <si>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</si>
  <si>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</si>
  <si>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</si>
  <si>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</si>
  <si>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</si>
  <si>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</si>
  <si>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</si>
  <si>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</si>
  <si>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</si>
  <si>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</si>
  <si>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</si>
  <si>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</si>
  <si>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</si>
  <si>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</si>
  <si>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</si>
  <si>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</si>
  <si>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</si>
  <si>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</si>
  <si>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</si>
  <si>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</si>
  <si>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</si>
  <si>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</si>
  <si>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</si>
  <si>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</si>
  <si>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</si>
  <si>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</si>
  <si>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</si>
  <si>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</si>
  <si>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</si>
  <si>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</si>
  <si>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</si>
  <si>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</si>
  <si>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</si>
  <si>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</si>
  <si>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</si>
  <si>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</si>
  <si>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</si>
  <si>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</si>
  <si>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</si>
  <si>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</si>
  <si>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</si>
  <si>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</si>
  <si>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</si>
  <si>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</si>
  <si>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</si>
  <si>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</si>
  <si>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</si>
  <si>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</si>
  <si>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</si>
  <si>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</si>
  <si>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</si>
  <si>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</si>
  <si>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</si>
  <si>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</si>
  <si>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</si>
  <si>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</si>
  <si>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</si>
  <si>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</si>
  <si>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</si>
  <si>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</si>
  <si>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</si>
  <si>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</si>
  <si>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</si>
  <si>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</si>
  <si>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</si>
  <si>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</si>
  <si>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</si>
  <si>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</si>
  <si>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</si>
  <si>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</si>
  <si>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</si>
  <si>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</si>
  <si>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</si>
  <si>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</si>
  <si>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</si>
  <si>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</si>
  <si>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</si>
  <si>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</si>
  <si>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</si>
  <si>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</si>
  <si>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</si>
  <si>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</si>
  <si>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</si>
  <si>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</si>
  <si>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</si>
  <si>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</si>
  <si>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</si>
  <si>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</si>
  <si>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</si>
  <si>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</si>
  <si>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</si>
  <si>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</si>
  <si>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</si>
  <si>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</si>
  <si>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</si>
  <si>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</si>
  <si>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</si>
  <si>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</si>
  <si>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</si>
  <si>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</si>
  <si>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</si>
  <si>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</si>
  <si>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</si>
  <si>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</si>
  <si>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</si>
  <si>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</si>
  <si>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</si>
  <si>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</si>
  <si>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</si>
  <si>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</si>
  <si>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</si>
  <si>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</si>
  <si>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</si>
  <si>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</si>
  <si>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</si>
  <si>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</si>
  <si>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</si>
  <si>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</si>
  <si>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</si>
  <si>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</si>
  <si>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</si>
  <si>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</si>
  <si>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</si>
  <si>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</si>
  <si>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</si>
  <si>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</si>
  <si>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</si>
  <si>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</si>
  <si>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</si>
  <si>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</si>
  <si>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</si>
  <si>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</si>
  <si>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</si>
  <si>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</si>
  <si>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</si>
  <si>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</si>
  <si>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</si>
  <si>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</si>
  <si>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</si>
  <si>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</si>
  <si>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</si>
  <si>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</si>
  <si>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</si>
  <si>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</si>
  <si>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</si>
  <si>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</si>
  <si>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</si>
  <si>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</si>
  <si>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</si>
  <si>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</si>
  <si>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</si>
  <si>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</si>
  <si>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</si>
  <si>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</si>
  <si>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</si>
  <si>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</si>
  <si>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</si>
  <si>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</si>
  <si>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</si>
  <si>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</si>
  <si>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</si>
  <si>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</si>
  <si>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</si>
  <si>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</si>
  <si>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</si>
  <si>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</si>
  <si>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</si>
  <si>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</si>
  <si>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</si>
  <si>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</si>
  <si>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</si>
  <si>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</si>
  <si>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</si>
  <si>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</si>
  <si>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</si>
  <si>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</si>
  <si>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</si>
  <si>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</si>
  <si>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</si>
  <si>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</si>
  <si>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</si>
  <si>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</si>
  <si>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</si>
  <si>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</si>
  <si>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</si>
  <si>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</si>
  <si>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</si>
  <si>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</si>
  <si>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</si>
  <si>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</si>
  <si>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</si>
  <si>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</si>
  <si>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</si>
  <si>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</si>
  <si>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</si>
  <si>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</si>
  <si>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</si>
  <si>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</si>
  <si>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</si>
  <si>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</si>
  <si>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</si>
  <si>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</si>
  <si>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</si>
  <si>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</si>
  <si>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</si>
  <si>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</si>
  <si>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</si>
  <si>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</si>
  <si>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</si>
  <si>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</si>
  <si>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</si>
  <si>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</si>
  <si>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</si>
  <si>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</si>
  <si>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</si>
  <si>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</si>
  <si>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</si>
  <si>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</si>
  <si>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</si>
  <si>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</si>
  <si>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</si>
  <si>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</si>
  <si>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</si>
  <si>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</si>
  <si>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</si>
  <si>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</si>
  <si>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</si>
  <si>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</si>
  <si>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</si>
  <si>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</si>
  <si>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</si>
  <si>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</si>
  <si>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</si>
  <si>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</si>
  <si>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</si>
  <si>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</si>
  <si>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</si>
  <si>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</si>
  <si>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</si>
  <si>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</si>
  <si>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</si>
  <si>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</si>
  <si>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</si>
  <si>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</si>
  <si>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</si>
  <si>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</si>
  <si>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</si>
  <si>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</si>
  <si>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</si>
  <si>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</si>
  <si>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</si>
  <si>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</si>
  <si>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</si>
  <si>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</si>
  <si>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</si>
  <si>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</si>
  <si>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</si>
  <si>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</si>
  <si>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</si>
  <si>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</si>
  <si>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</si>
  <si>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</si>
  <si>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</si>
  <si>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</si>
  <si>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</si>
  <si>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</si>
  <si>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</si>
  <si>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</si>
  <si>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</si>
  <si>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</si>
  <si>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</si>
  <si>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</si>
  <si>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</si>
  <si>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</si>
  <si>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</si>
  <si>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</si>
  <si>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</si>
  <si>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</si>
  <si>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</si>
  <si>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</si>
  <si>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</si>
  <si>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</si>
  <si>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</si>
  <si>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</si>
  <si>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</si>
  <si>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</si>
  <si>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</si>
  <si>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</si>
  <si>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</si>
  <si>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</si>
  <si>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</si>
  <si>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</si>
  <si>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</si>
  <si>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</si>
  <si>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</si>
  <si>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</si>
  <si>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</si>
  <si>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</si>
  <si>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</si>
  <si>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</si>
  <si>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</si>
  <si>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</si>
  <si>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</si>
  <si>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</si>
  <si>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</si>
  <si>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</si>
  <si>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</si>
  <si>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</si>
  <si>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</si>
  <si>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</si>
  <si>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</si>
  <si>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</si>
  <si>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</si>
  <si>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</si>
  <si>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</si>
  <si>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</si>
  <si>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</si>
  <si>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</si>
  <si>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</si>
  <si>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</si>
  <si>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</si>
  <si>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</si>
  <si>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</si>
  <si>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</si>
  <si>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</si>
  <si>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</si>
  <si>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</si>
  <si>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</si>
  <si>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</si>
  <si>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</si>
  <si>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</si>
  <si>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</si>
  <si>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</si>
  <si>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</si>
  <si>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</si>
  <si>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</si>
  <si>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</si>
  <si>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</si>
  <si>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</si>
  <si>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</si>
  <si>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</si>
  <si>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</si>
  <si>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</si>
  <si>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</si>
  <si>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</si>
  <si>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</si>
  <si>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</si>
  <si>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</si>
  <si>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</si>
  <si>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</si>
  <si>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</si>
  <si>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</si>
  <si>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</si>
  <si>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</si>
  <si>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</si>
  <si>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UNIÓN TEMPORAL UCHUMUIN 2021</t>
  </si>
  <si>
    <t>ICBF-139- 2020</t>
  </si>
  <si>
    <t>EDUACION INICIAL EN MODALIDAD PROPIA INTERCULTURAL</t>
  </si>
  <si>
    <t>ICBF-143- 2020</t>
  </si>
  <si>
    <t>ICBF-168- 2020</t>
  </si>
  <si>
    <t>SI</t>
  </si>
  <si>
    <t>ENIO EDUARDO ROMERO DANGOND</t>
  </si>
  <si>
    <t>Calle 13 No. 5-36</t>
  </si>
  <si>
    <t>eniiod1@hotmail.com</t>
  </si>
  <si>
    <t>IP-003-2019</t>
  </si>
  <si>
    <t xml:space="preserve">I.P.S.-MANEXKA </t>
  </si>
  <si>
    <t>004-2015</t>
  </si>
  <si>
    <t>ATENCIÒN INTEGRAL A LA PRIMERA INFANCIA EN SALA CUNAS</t>
  </si>
  <si>
    <t>0015-MIPISI-2016</t>
  </si>
  <si>
    <t>ATENCION INTEGRAL A LA PRIMERA INFANCIA EN SALA MATERNA</t>
  </si>
  <si>
    <t>CUPOSALUD IPS S.A.S</t>
  </si>
  <si>
    <t>IPS-CS-045-2017</t>
  </si>
  <si>
    <t>022-2018</t>
  </si>
  <si>
    <t>MIPSI-032-2019</t>
  </si>
  <si>
    <t>EDGARDO JOSÉ VERGARA HERNÀNDEZ</t>
  </si>
  <si>
    <t>LIZETH DEL CARMEN PADILLA CORREA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</si>
</sst>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b/>
      <sz val="12"/>
      <color theme="1"/>
      <name val="Arial Narrow"/>
      <family val="2"/>
    </font>
    <font>
      <sz val="11"/>
      <color theme="1"/>
      <name val="Arial Narrow"/>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0" xfId="0" applyProtection="1">
      <protection locked="0"/>
    </xf>
    <xf numFmtId="0" fontId="33" fillId="0" borderId="0" xfId="0" applyFont="1" applyProtection="1">
      <protection locked="0"/>
    </xf>
    <xf numFmtId="15" fontId="0" fillId="0" borderId="0" xfId="0" applyNumberFormat="1" applyProtection="1">
      <protection locked="0"/>
    </xf>
    <xf numFmtId="6" fontId="0" fillId="0" borderId="0" xfId="0" applyNumberFormat="1" applyProtection="1">
      <protection locked="0"/>
    </xf>
    <xf numFmtId="14" fontId="0" fillId="0" borderId="0" xfId="0" applyNumberFormat="1" applyProtection="1">
      <protection locked="0"/>
    </xf>
    <xf numFmtId="0" fontId="34" fillId="0" borderId="0" xfId="0" applyFont="1" applyProtection="1">
      <protection locked="0"/>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D198" zoomScale="70" zoomScaleNormal="70" zoomScaleSheetLayoutView="40" zoomScalePageLayoutView="40" workbookViewId="0">
      <selection activeCell="H211" sqref="H21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1">
        <f ca="1">NOW()</f>
        <v>44194.921581712966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6" t="str">
        <f>HYPERLINK("#Integrante_1!A109","CAPACIDAD RESIDUAL")</f>
        <v>CAPACIDAD RESIDUAL</v>
      </c>
      <c r="F8" s="267"/>
      <c r="G8" s="268"/>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6" t="str">
        <f>HYPERLINK("#Integrante_1!A162","TALENTO HUMANO")</f>
        <v>TALENTO HUMANO</v>
      </c>
      <c r="F9" s="267"/>
      <c r="G9" s="268"/>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6" t="str">
        <f>HYPERLINK("#Integrante_1!F162","INFRAESTRUCTURA")</f>
        <v>INFRAESTRUCTURA</v>
      </c>
      <c r="F10" s="267"/>
      <c r="G10" s="268"/>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2690</v>
      </c>
      <c r="D15" s="35"/>
      <c r="E15" s="35"/>
      <c r="F15" s="5"/>
      <c r="G15" s="32" t="s">
        <v>1168</v>
      </c>
      <c r="H15" s="104"/>
      <c r="I15" s="32" t="s">
        <v>2629</v>
      </c>
      <c r="J15" s="109" t="s">
        <v>2637</v>
      </c>
      <c r="L15" s="263" t="s">
        <v>8</v>
      </c>
      <c r="M15" s="26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69" t="s">
        <v>2644</v>
      </c>
      <c r="I19" s="140" t="s">
        <v>11</v>
      </c>
      <c r="J19" s="141" t="s">
        <v>10</v>
      </c>
      <c r="K19" s="141" t="s">
        <v>2613</v>
      </c>
      <c r="L19" s="141" t="s">
        <v>1161</v>
      </c>
      <c r="M19" s="141" t="s">
        <v>1162</v>
      </c>
      <c r="N19" s="142" t="s">
        <v>2614</v>
      </c>
      <c r="O19" s="137"/>
      <c r="Q19" s="51"/>
      <c r="R19" s="51"/>
    </row>
    <row r="20" spans="1:23" ht="30" customHeight="1" x14ac:dyDescent="0.25">
      <c r="A20" s="9"/>
      <c r="B20" s="110">
        <v>812006694</v>
      </c>
      <c r="C20" s="5"/>
      <c r="D20" s="73"/>
      <c r="E20" s="160" t="s">
        <v>2669</v>
      </c>
      <c r="F20" s="276" t="s">
        <v>2681</v>
      </c>
      <c r="G20" s="5"/>
      <c r="H20" s="269"/>
      <c r="I20" s="149"/>
      <c r="J20" s="150"/>
      <c r="K20" s="151"/>
      <c r="L20" s="152"/>
      <c r="M20" s="152"/>
      <c r="N20" s="135">
        <f>+(M20-L20)/30</f>
        <v>0</v>
      </c>
      <c r="O20" s="138"/>
      <c r="U20" s="134"/>
      <c r="V20" s="106">
        <f ca="1">NOW()</f>
        <v>44194.921581712966</v>
      </c>
      <c r="W20" s="106">
        <f ca="1">NOW()</f>
        <v>44194.921581712966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9"/>
      <c r="I37" s="130"/>
      <c r="J37" s="130"/>
      <c r="K37" s="130"/>
      <c r="L37" s="130"/>
      <c r="M37" s="130"/>
      <c r="N37" s="130"/>
      <c r="O37" s="131"/>
    </row>
    <row r="38" spans="1:16" ht="21" customHeight="1" x14ac:dyDescent="0.25">
      <c r="A38" s="9"/>
      <c r="B38" s="264" t="str">
        <f>VLOOKUP(B20,EAS!A2:B1439,2,0)</f>
        <v>FUNDACIÓN COMUNITARIA INTEGRAL</v>
      </c>
      <c r="C38" s="264"/>
      <c r="D38" s="264"/>
      <c r="E38" s="264"/>
      <c r="F38" s="264"/>
      <c r="G38" s="5"/>
      <c r="H38" s="132"/>
      <c r="I38" s="273" t="s">
        <v>7</v>
      </c>
      <c r="J38" s="273"/>
      <c r="K38" s="273"/>
      <c r="L38" s="273"/>
      <c r="M38" s="273"/>
      <c r="N38" s="273"/>
      <c r="O38" s="133"/>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275" t="s">
        <v>2671</v>
      </c>
      <c r="C48" s="113" t="s">
        <v>31</v>
      </c>
      <c r="D48" s="275" t="s">
        <v>2682</v>
      </c>
      <c r="E48" s="277">
        <v>43885</v>
      </c>
      <c r="F48" s="277">
        <v>44165</v>
      </c>
      <c r="G48" s="172">
        <f>IF(AND(E48&lt;&gt;"",F48&lt;&gt;""),((F48-E48)/30),"")</f>
        <v>9.3333333333333339</v>
      </c>
      <c r="H48" s="275" t="s">
        <v>2683</v>
      </c>
      <c r="I48" s="114" t="s">
        <v>1154</v>
      </c>
      <c r="J48" s="114" t="s">
        <v>698</v>
      </c>
      <c r="K48" s="278">
        <v>4164086115</v>
      </c>
      <c r="L48" s="116"/>
      <c r="M48" s="118"/>
      <c r="N48" s="116" t="s">
        <v>27</v>
      </c>
      <c r="O48" s="116" t="s">
        <v>26</v>
      </c>
      <c r="P48" s="79"/>
    </row>
    <row r="49" spans="1:16" s="6" customFormat="1" ht="24.75" customHeight="1" x14ac:dyDescent="0.25">
      <c r="A49" s="143">
        <v>2</v>
      </c>
      <c r="B49" s="112" t="s">
        <v>2671</v>
      </c>
      <c r="C49" s="113" t="s">
        <v>31</v>
      </c>
      <c r="D49" s="275" t="s">
        <v>2684</v>
      </c>
      <c r="E49" s="277">
        <v>43885</v>
      </c>
      <c r="F49" s="277">
        <v>44165</v>
      </c>
      <c r="G49" s="172">
        <f t="shared" ref="G49:G107" si="2">IF(AND(E49&lt;&gt;"",F49&lt;&gt;""),((F49-E49)/30),"")</f>
        <v>9.3333333333333339</v>
      </c>
      <c r="H49" s="275" t="s">
        <v>2683</v>
      </c>
      <c r="I49" s="114" t="s">
        <v>1154</v>
      </c>
      <c r="J49" s="114" t="s">
        <v>698</v>
      </c>
      <c r="K49" s="278">
        <v>4285558625</v>
      </c>
      <c r="L49" s="116"/>
      <c r="M49" s="118"/>
      <c r="N49" s="116" t="s">
        <v>27</v>
      </c>
      <c r="O49" s="116" t="s">
        <v>26</v>
      </c>
      <c r="P49" s="79"/>
    </row>
    <row r="50" spans="1:16" s="6" customFormat="1" ht="24.75" customHeight="1" x14ac:dyDescent="0.25">
      <c r="A50" s="143">
        <v>3</v>
      </c>
      <c r="B50" s="112" t="s">
        <v>2671</v>
      </c>
      <c r="C50" s="113" t="s">
        <v>31</v>
      </c>
      <c r="D50" s="275" t="s">
        <v>2685</v>
      </c>
      <c r="E50" s="279">
        <v>43874</v>
      </c>
      <c r="F50" s="145">
        <v>44165</v>
      </c>
      <c r="G50" s="172">
        <f t="shared" si="2"/>
        <v>9.6999999999999993</v>
      </c>
      <c r="H50" s="275" t="s">
        <v>2683</v>
      </c>
      <c r="I50" s="114" t="s">
        <v>1154</v>
      </c>
      <c r="J50" s="114" t="s">
        <v>698</v>
      </c>
      <c r="K50" s="278">
        <v>4284068823</v>
      </c>
      <c r="L50" s="116"/>
      <c r="M50" s="118"/>
      <c r="N50" s="116" t="s">
        <v>27</v>
      </c>
      <c r="O50" s="116" t="s">
        <v>2686</v>
      </c>
      <c r="P50" s="79"/>
    </row>
    <row r="51" spans="1:16" s="6" customFormat="1" ht="24.75" customHeight="1" outlineLevel="1" x14ac:dyDescent="0.25">
      <c r="A51" s="143">
        <v>4</v>
      </c>
      <c r="B51" s="112"/>
      <c r="C51" s="113"/>
      <c r="D51" s="111"/>
      <c r="E51" s="145"/>
      <c r="F51" s="145"/>
      <c r="G51" s="172" t="str">
        <f t="shared" si="2"/>
        <v/>
      </c>
      <c r="H51" s="115"/>
      <c r="I51" s="114"/>
      <c r="J51" s="114"/>
      <c r="K51" s="117"/>
      <c r="L51" s="116"/>
      <c r="M51" s="118"/>
      <c r="N51" s="116"/>
      <c r="O51" s="116"/>
      <c r="P51" s="79"/>
    </row>
    <row r="52" spans="1:16" s="7" customFormat="1" ht="24.75" customHeight="1" outlineLevel="1" x14ac:dyDescent="0.25">
      <c r="A52" s="144">
        <v>5</v>
      </c>
      <c r="B52" s="112"/>
      <c r="C52" s="113"/>
      <c r="D52" s="111"/>
      <c r="E52" s="145"/>
      <c r="F52" s="145"/>
      <c r="G52" s="172" t="str">
        <f t="shared" si="2"/>
        <v/>
      </c>
      <c r="H52" s="120"/>
      <c r="I52" s="114"/>
      <c r="J52" s="114"/>
      <c r="K52" s="117"/>
      <c r="L52" s="116"/>
      <c r="M52" s="118"/>
      <c r="N52" s="116"/>
      <c r="O52" s="116"/>
      <c r="P52" s="80"/>
    </row>
    <row r="53" spans="1:16" s="7" customFormat="1" ht="24.75" customHeight="1" outlineLevel="1" x14ac:dyDescent="0.25">
      <c r="A53" s="144">
        <v>6</v>
      </c>
      <c r="B53" s="112"/>
      <c r="C53" s="113"/>
      <c r="D53" s="111"/>
      <c r="E53" s="145"/>
      <c r="F53" s="145"/>
      <c r="G53" s="172" t="str">
        <f t="shared" si="2"/>
        <v/>
      </c>
      <c r="H53" s="120"/>
      <c r="I53" s="114"/>
      <c r="J53" s="114"/>
      <c r="K53" s="117"/>
      <c r="L53" s="116"/>
      <c r="M53" s="118"/>
      <c r="N53" s="116"/>
      <c r="O53" s="116"/>
      <c r="P53" s="80"/>
    </row>
    <row r="54" spans="1:16" s="7" customFormat="1" ht="24.75" customHeight="1" outlineLevel="1" x14ac:dyDescent="0.25">
      <c r="A54" s="144">
        <v>7</v>
      </c>
      <c r="B54" s="112"/>
      <c r="C54" s="113"/>
      <c r="D54" s="111"/>
      <c r="E54" s="145"/>
      <c r="F54" s="145"/>
      <c r="G54" s="172" t="str">
        <f t="shared" si="2"/>
        <v/>
      </c>
      <c r="H54" s="115"/>
      <c r="I54" s="114"/>
      <c r="J54" s="114"/>
      <c r="K54" s="119"/>
      <c r="L54" s="116"/>
      <c r="M54" s="118"/>
      <c r="N54" s="116"/>
      <c r="O54" s="116"/>
      <c r="P54" s="80"/>
    </row>
    <row r="55" spans="1:16" s="7" customFormat="1" ht="24.75" customHeight="1" outlineLevel="1" x14ac:dyDescent="0.25">
      <c r="A55" s="144">
        <v>8</v>
      </c>
      <c r="B55" s="112"/>
      <c r="C55" s="113"/>
      <c r="D55" s="111"/>
      <c r="E55" s="145"/>
      <c r="F55" s="145"/>
      <c r="G55" s="172" t="str">
        <f t="shared" si="2"/>
        <v/>
      </c>
      <c r="H55" s="115"/>
      <c r="I55" s="114"/>
      <c r="J55" s="114"/>
      <c r="K55" s="119"/>
      <c r="L55" s="116"/>
      <c r="M55" s="118"/>
      <c r="N55" s="116"/>
      <c r="O55" s="116"/>
      <c r="P55" s="80"/>
    </row>
    <row r="56" spans="1:16" s="7" customFormat="1" ht="24.75" customHeight="1" outlineLevel="1" x14ac:dyDescent="0.25">
      <c r="A56" s="144">
        <v>9</v>
      </c>
      <c r="B56" s="112"/>
      <c r="C56" s="113"/>
      <c r="D56" s="111"/>
      <c r="E56" s="145"/>
      <c r="F56" s="145"/>
      <c r="G56" s="172" t="str">
        <f t="shared" si="2"/>
        <v/>
      </c>
      <c r="H56" s="115"/>
      <c r="I56" s="114"/>
      <c r="J56" s="114"/>
      <c r="K56" s="119"/>
      <c r="L56" s="116"/>
      <c r="M56" s="118"/>
      <c r="N56" s="116"/>
      <c r="O56" s="116"/>
      <c r="P56" s="80"/>
    </row>
    <row r="57" spans="1:16" s="7" customFormat="1" ht="24.75" customHeight="1" outlineLevel="1" x14ac:dyDescent="0.25">
      <c r="A57" s="144">
        <v>10</v>
      </c>
      <c r="B57" s="64"/>
      <c r="C57" s="65"/>
      <c r="D57" s="63"/>
      <c r="E57" s="145"/>
      <c r="F57" s="145"/>
      <c r="G57" s="172" t="str">
        <f t="shared" si="2"/>
        <v/>
      </c>
      <c r="H57" s="64"/>
      <c r="I57" s="63"/>
      <c r="J57" s="63"/>
      <c r="K57" s="66"/>
      <c r="L57" s="65"/>
      <c r="M57" s="67"/>
      <c r="N57" s="65"/>
      <c r="O57" s="65"/>
      <c r="P57" s="80"/>
    </row>
    <row r="58" spans="1:16" s="7" customFormat="1" ht="24.75" customHeight="1" outlineLevel="1" x14ac:dyDescent="0.25">
      <c r="A58" s="144">
        <v>11</v>
      </c>
      <c r="B58" s="64"/>
      <c r="C58" s="65"/>
      <c r="D58" s="63"/>
      <c r="E58" s="145"/>
      <c r="F58" s="145"/>
      <c r="G58" s="172" t="str">
        <f t="shared" si="2"/>
        <v/>
      </c>
      <c r="H58" s="64"/>
      <c r="I58" s="63"/>
      <c r="J58" s="63"/>
      <c r="K58" s="66"/>
      <c r="L58" s="65"/>
      <c r="M58" s="67"/>
      <c r="N58" s="65"/>
      <c r="O58" s="65"/>
      <c r="P58" s="80"/>
    </row>
    <row r="59" spans="1:16" s="7" customFormat="1" ht="24.75" customHeight="1" outlineLevel="1" x14ac:dyDescent="0.25">
      <c r="A59" s="144">
        <v>12</v>
      </c>
      <c r="B59" s="64"/>
      <c r="C59" s="65"/>
      <c r="D59" s="63"/>
      <c r="E59" s="145"/>
      <c r="F59" s="145"/>
      <c r="G59" s="172" t="str">
        <f t="shared" si="2"/>
        <v/>
      </c>
      <c r="H59" s="64"/>
      <c r="I59" s="63"/>
      <c r="J59" s="63"/>
      <c r="K59" s="66"/>
      <c r="L59" s="65"/>
      <c r="M59" s="67"/>
      <c r="N59" s="65"/>
      <c r="O59" s="65"/>
      <c r="P59" s="80"/>
    </row>
    <row r="60" spans="1:16" s="7" customFormat="1" ht="24.75" customHeight="1" outlineLevel="1" x14ac:dyDescent="0.25">
      <c r="A60" s="144">
        <v>13</v>
      </c>
      <c r="B60" s="64"/>
      <c r="C60" s="65"/>
      <c r="D60" s="63"/>
      <c r="E60" s="145"/>
      <c r="F60" s="145"/>
      <c r="G60" s="172" t="str">
        <f t="shared" si="2"/>
        <v/>
      </c>
      <c r="H60" s="64"/>
      <c r="I60" s="63"/>
      <c r="J60" s="63"/>
      <c r="K60" s="66"/>
      <c r="L60" s="65"/>
      <c r="M60" s="67"/>
      <c r="N60" s="65"/>
      <c r="O60" s="65"/>
      <c r="P60" s="80"/>
    </row>
    <row r="61" spans="1:16" s="7" customFormat="1" ht="24.75" customHeight="1" outlineLevel="1" x14ac:dyDescent="0.25">
      <c r="A61" s="144">
        <v>14</v>
      </c>
      <c r="B61" s="64"/>
      <c r="C61" s="65"/>
      <c r="D61" s="63"/>
      <c r="E61" s="145"/>
      <c r="F61" s="145"/>
      <c r="G61" s="172" t="str">
        <f t="shared" si="2"/>
        <v/>
      </c>
      <c r="H61" s="64"/>
      <c r="I61" s="63"/>
      <c r="J61" s="63"/>
      <c r="K61" s="66"/>
      <c r="L61" s="65"/>
      <c r="M61" s="67"/>
      <c r="N61" s="65"/>
      <c r="O61" s="65"/>
      <c r="P61" s="80"/>
    </row>
    <row r="62" spans="1:16" s="7" customFormat="1" ht="24.75" customHeight="1" outlineLevel="1" x14ac:dyDescent="0.25">
      <c r="A62" s="144">
        <v>15</v>
      </c>
      <c r="B62" s="64"/>
      <c r="C62" s="65"/>
      <c r="D62" s="63"/>
      <c r="E62" s="145"/>
      <c r="F62" s="145"/>
      <c r="G62" s="172" t="str">
        <f t="shared" si="2"/>
        <v/>
      </c>
      <c r="H62" s="64"/>
      <c r="I62" s="63"/>
      <c r="J62" s="63"/>
      <c r="K62" s="66"/>
      <c r="L62" s="65"/>
      <c r="M62" s="67"/>
      <c r="N62" s="65"/>
      <c r="O62" s="65"/>
      <c r="P62" s="80"/>
    </row>
    <row r="63" spans="1:16" s="7" customFormat="1" ht="24.75" customHeight="1" outlineLevel="1" x14ac:dyDescent="0.25">
      <c r="A63" s="144">
        <v>16</v>
      </c>
      <c r="B63" s="64"/>
      <c r="C63" s="65"/>
      <c r="D63" s="63"/>
      <c r="E63" s="145"/>
      <c r="F63" s="145"/>
      <c r="G63" s="172" t="str">
        <f t="shared" si="2"/>
        <v/>
      </c>
      <c r="H63" s="64"/>
      <c r="I63" s="63"/>
      <c r="J63" s="63"/>
      <c r="K63" s="66"/>
      <c r="L63" s="65"/>
      <c r="M63" s="67"/>
      <c r="N63" s="65"/>
      <c r="O63" s="65"/>
      <c r="P63" s="80"/>
    </row>
    <row r="64" spans="1:16" s="7" customFormat="1" ht="24.75" customHeight="1" outlineLevel="1" x14ac:dyDescent="0.25">
      <c r="A64" s="144">
        <v>17</v>
      </c>
      <c r="B64" s="64"/>
      <c r="C64" s="65"/>
      <c r="D64" s="63"/>
      <c r="E64" s="145"/>
      <c r="F64" s="145"/>
      <c r="G64" s="172" t="str">
        <f t="shared" si="2"/>
        <v/>
      </c>
      <c r="H64" s="64"/>
      <c r="I64" s="63"/>
      <c r="J64" s="63"/>
      <c r="K64" s="66"/>
      <c r="L64" s="65"/>
      <c r="M64" s="67"/>
      <c r="N64" s="65"/>
      <c r="O64" s="65"/>
      <c r="P64" s="80"/>
    </row>
    <row r="65" spans="1:16" s="7" customFormat="1" ht="24.75" customHeight="1" outlineLevel="1" x14ac:dyDescent="0.25">
      <c r="A65" s="144">
        <v>18</v>
      </c>
      <c r="B65" s="64"/>
      <c r="C65" s="65"/>
      <c r="D65" s="63"/>
      <c r="E65" s="145"/>
      <c r="F65" s="145"/>
      <c r="G65" s="172" t="str">
        <f t="shared" si="2"/>
        <v/>
      </c>
      <c r="H65" s="64"/>
      <c r="I65" s="63"/>
      <c r="J65" s="63"/>
      <c r="K65" s="66"/>
      <c r="L65" s="65"/>
      <c r="M65" s="67"/>
      <c r="N65" s="65"/>
      <c r="O65" s="65"/>
      <c r="P65" s="80"/>
    </row>
    <row r="66" spans="1:16" s="7" customFormat="1" ht="24.75" customHeight="1" outlineLevel="1" x14ac:dyDescent="0.25">
      <c r="A66" s="144">
        <v>19</v>
      </c>
      <c r="B66" s="64"/>
      <c r="C66" s="65"/>
      <c r="D66" s="63"/>
      <c r="E66" s="145"/>
      <c r="F66" s="145"/>
      <c r="G66" s="172" t="str">
        <f t="shared" si="2"/>
        <v/>
      </c>
      <c r="H66" s="64"/>
      <c r="I66" s="63"/>
      <c r="J66" s="63"/>
      <c r="K66" s="66"/>
      <c r="L66" s="65"/>
      <c r="M66" s="67"/>
      <c r="N66" s="65"/>
      <c r="O66" s="65"/>
      <c r="P66" s="80"/>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0"/>
    </row>
    <row r="68" spans="1:16" s="7" customFormat="1" ht="24.75" customHeight="1" outlineLevel="1" x14ac:dyDescent="0.25">
      <c r="A68" s="143">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3">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3">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3">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18"/>
      <c r="N82" s="125"/>
      <c r="O82" s="125"/>
      <c r="P82" s="80"/>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0"/>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0"/>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0"/>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0"/>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0"/>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0"/>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0"/>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0"/>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0"/>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0"/>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0"/>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0"/>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0"/>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0"/>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0"/>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0"/>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0"/>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0"/>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c r="E114" s="145"/>
      <c r="F114" s="145"/>
      <c r="G114" s="172" t="str">
        <f>IF(AND(E114&lt;&gt;"",F114&lt;&gt;""),((F114-E114)/30),"")</f>
        <v/>
      </c>
      <c r="H114" s="123"/>
      <c r="I114" s="122"/>
      <c r="J114" s="122"/>
      <c r="K114" s="124"/>
      <c r="L114" s="101" t="str">
        <f>+IF(AND(K114&gt;0,O114="Ejecución"),(K114/877802)*Tabla28[[#This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63"/>
      <c r="E115" s="145"/>
      <c r="F115" s="145"/>
      <c r="G115" s="172" t="str">
        <f t="shared" ref="G115:G116" si="3">IF(AND(E115&lt;&gt;"",F115&lt;&gt;""),((F115-E115)/30),"")</f>
        <v/>
      </c>
      <c r="H115" s="64"/>
      <c r="I115" s="63"/>
      <c r="J115" s="63"/>
      <c r="K115" s="68"/>
      <c r="L115" s="101" t="str">
        <f>+IF(AND(K115&gt;0,O115="Ejecución"),(K115/877802)*Tabla28[[#This Row],[% participación]],IF(AND(K115&gt;0,O115&lt;&gt;"Ejecución"),"-",""))</f>
        <v/>
      </c>
      <c r="M115" s="65"/>
      <c r="N115" s="181" t="str">
        <f>+IF(M116="No",1,IF(M116="Si","Ingrese %",""))</f>
        <v/>
      </c>
      <c r="O115" s="177" t="s">
        <v>1150</v>
      </c>
      <c r="P115" s="79"/>
    </row>
    <row r="116" spans="1:16" s="6" customFormat="1" ht="24.75" customHeight="1" x14ac:dyDescent="0.25">
      <c r="A116" s="143">
        <v>3</v>
      </c>
      <c r="B116" s="175" t="s">
        <v>2671</v>
      </c>
      <c r="C116" s="176" t="s">
        <v>31</v>
      </c>
      <c r="D116" s="63"/>
      <c r="E116" s="145"/>
      <c r="F116" s="145"/>
      <c r="G116" s="172" t="str">
        <f t="shared" si="3"/>
        <v/>
      </c>
      <c r="H116" s="64"/>
      <c r="I116" s="63"/>
      <c r="J116" s="63"/>
      <c r="K116" s="68"/>
      <c r="L116" s="101" t="str">
        <f>+IF(AND(K116&gt;0,O116="Ejecución"),(K116/877802)*Tabla28[[#This Row],[% participación]],IF(AND(K116&gt;0,O116&lt;&gt;"Ejecución"),"-",""))</f>
        <v/>
      </c>
      <c r="M116" s="6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63"/>
      <c r="E117" s="145"/>
      <c r="F117" s="145"/>
      <c r="G117" s="172" t="str">
        <f t="shared" ref="G117:G159" si="5">IF(AND(E117&lt;&gt;"",F117&lt;&gt;""),((F117-E117)/30),"")</f>
        <v/>
      </c>
      <c r="H117" s="64"/>
      <c r="I117" s="63"/>
      <c r="J117" s="63"/>
      <c r="K117" s="68"/>
      <c r="L117" s="101" t="str">
        <f>+IF(AND(K117&gt;0,O117="Ejecución"),(K117/877802)*Tabla28[[#This Row],[% participación]],IF(AND(K117&gt;0,O117&lt;&gt;"Ejecución"),"-",""))</f>
        <v/>
      </c>
      <c r="M117" s="65"/>
      <c r="N117" s="181" t="str">
        <f t="shared" si="4"/>
        <v/>
      </c>
      <c r="O117" s="177" t="s">
        <v>1150</v>
      </c>
      <c r="P117" s="79"/>
    </row>
    <row r="118" spans="1:16" s="7" customFormat="1" ht="24.75" customHeight="1" outlineLevel="1" x14ac:dyDescent="0.25">
      <c r="A118" s="144">
        <v>5</v>
      </c>
      <c r="B118" s="175" t="s">
        <v>2671</v>
      </c>
      <c r="C118" s="176" t="s">
        <v>31</v>
      </c>
      <c r="D118" s="63"/>
      <c r="E118" s="145"/>
      <c r="F118" s="145"/>
      <c r="G118" s="172" t="str">
        <f t="shared" si="5"/>
        <v/>
      </c>
      <c r="H118" s="64"/>
      <c r="I118" s="63"/>
      <c r="J118" s="63"/>
      <c r="K118" s="68"/>
      <c r="L118" s="101" t="str">
        <f>+IF(AND(K118&gt;0,O118="Ejecución"),(K118/877802)*Tabla28[[#This Row],[% participación]],IF(AND(K118&gt;0,O118&lt;&gt;"Ejecución"),"-",""))</f>
        <v/>
      </c>
      <c r="M118" s="65"/>
      <c r="N118" s="181" t="str">
        <f t="shared" si="4"/>
        <v/>
      </c>
      <c r="O118" s="177" t="s">
        <v>1150</v>
      </c>
      <c r="P118" s="80"/>
    </row>
    <row r="119" spans="1:16" s="7" customFormat="1" ht="24.75" customHeight="1" outlineLevel="1" x14ac:dyDescent="0.25">
      <c r="A119" s="144">
        <v>6</v>
      </c>
      <c r="B119" s="175" t="s">
        <v>2671</v>
      </c>
      <c r="C119" s="176" t="s">
        <v>31</v>
      </c>
      <c r="D119" s="63"/>
      <c r="E119" s="145"/>
      <c r="F119" s="145"/>
      <c r="G119" s="172" t="str">
        <f t="shared" si="5"/>
        <v/>
      </c>
      <c r="H119" s="64"/>
      <c r="I119" s="63"/>
      <c r="J119" s="63"/>
      <c r="K119" s="68"/>
      <c r="L119" s="101" t="str">
        <f>+IF(AND(K119&gt;0,O119="Ejecución"),(K119/877802)*Tabla28[[#This Row],[% participación]],IF(AND(K119&gt;0,O119&lt;&gt;"Ejecución"),"-",""))</f>
        <v/>
      </c>
      <c r="M119" s="65"/>
      <c r="N119" s="181" t="str">
        <f t="shared" si="4"/>
        <v/>
      </c>
      <c r="O119" s="177" t="s">
        <v>1150</v>
      </c>
      <c r="P119" s="80"/>
    </row>
    <row r="120" spans="1:16" s="7" customFormat="1" ht="24.75" customHeight="1" outlineLevel="1" x14ac:dyDescent="0.25">
      <c r="A120" s="144">
        <v>7</v>
      </c>
      <c r="B120" s="175" t="s">
        <v>2671</v>
      </c>
      <c r="C120" s="176" t="s">
        <v>31</v>
      </c>
      <c r="D120" s="63"/>
      <c r="E120" s="145"/>
      <c r="F120" s="145"/>
      <c r="G120" s="172" t="str">
        <f t="shared" si="5"/>
        <v/>
      </c>
      <c r="H120" s="64"/>
      <c r="I120" s="63"/>
      <c r="J120" s="63"/>
      <c r="K120" s="68"/>
      <c r="L120" s="101" t="str">
        <f>+IF(AND(K120&gt;0,O120="Ejecución"),(K120/877802)*Tabla28[[#This Row],[% participación]],IF(AND(K120&gt;0,O120&lt;&gt;"Ejecución"),"-",""))</f>
        <v/>
      </c>
      <c r="M120" s="65"/>
      <c r="N120" s="181" t="str">
        <f t="shared" si="4"/>
        <v/>
      </c>
      <c r="O120" s="177" t="s">
        <v>1150</v>
      </c>
      <c r="P120" s="80"/>
    </row>
    <row r="121" spans="1:16" s="7" customFormat="1" ht="24.75" customHeight="1" outlineLevel="1" x14ac:dyDescent="0.25">
      <c r="A121" s="144">
        <v>8</v>
      </c>
      <c r="B121" s="175" t="s">
        <v>2671</v>
      </c>
      <c r="C121" s="176" t="s">
        <v>31</v>
      </c>
      <c r="D121" s="63"/>
      <c r="E121" s="145"/>
      <c r="F121" s="145"/>
      <c r="G121" s="172" t="str">
        <f t="shared" si="5"/>
        <v/>
      </c>
      <c r="H121" s="103"/>
      <c r="I121" s="63"/>
      <c r="J121" s="63"/>
      <c r="K121" s="68"/>
      <c r="L121" s="101" t="str">
        <f>+IF(AND(K121&gt;0,O121="Ejecución"),(K121/877802)*Tabla28[[#This Row],[% participación]],IF(AND(K121&gt;0,O121&lt;&gt;"Ejecución"),"-",""))</f>
        <v/>
      </c>
      <c r="M121" s="65"/>
      <c r="N121" s="181" t="str">
        <f t="shared" si="4"/>
        <v/>
      </c>
      <c r="O121" s="177" t="s">
        <v>1150</v>
      </c>
      <c r="P121" s="80"/>
    </row>
    <row r="122" spans="1:16" s="7" customFormat="1" ht="24.75" customHeight="1" outlineLevel="1" x14ac:dyDescent="0.25">
      <c r="A122" s="144">
        <v>9</v>
      </c>
      <c r="B122" s="175" t="s">
        <v>2671</v>
      </c>
      <c r="C122" s="176" t="s">
        <v>31</v>
      </c>
      <c r="D122" s="63"/>
      <c r="E122" s="145"/>
      <c r="F122" s="145"/>
      <c r="G122" s="172" t="str">
        <f t="shared" si="5"/>
        <v/>
      </c>
      <c r="H122" s="64"/>
      <c r="I122" s="63"/>
      <c r="J122" s="63"/>
      <c r="K122" s="68"/>
      <c r="L122" s="101" t="str">
        <f>+IF(AND(K122&gt;0,O122="Ejecución"),(K122/877802)*Tabla28[[#This Row],[% participación]],IF(AND(K122&gt;0,O122&lt;&gt;"Ejecución"),"-",""))</f>
        <v/>
      </c>
      <c r="M122" s="65"/>
      <c r="N122" s="181" t="str">
        <f t="shared" si="4"/>
        <v/>
      </c>
      <c r="O122" s="177" t="s">
        <v>1150</v>
      </c>
      <c r="P122" s="80"/>
    </row>
    <row r="123" spans="1:16" s="7" customFormat="1" ht="24.75" customHeight="1" outlineLevel="1" x14ac:dyDescent="0.25">
      <c r="A123" s="144">
        <v>10</v>
      </c>
      <c r="B123" s="175" t="s">
        <v>2671</v>
      </c>
      <c r="C123" s="176" t="s">
        <v>31</v>
      </c>
      <c r="D123" s="63"/>
      <c r="E123" s="145"/>
      <c r="F123" s="145"/>
      <c r="G123" s="172" t="str">
        <f t="shared" si="5"/>
        <v/>
      </c>
      <c r="H123" s="64"/>
      <c r="I123" s="63"/>
      <c r="J123" s="63"/>
      <c r="K123" s="68"/>
      <c r="L123" s="101" t="str">
        <f>+IF(AND(K123&gt;0,O123="Ejecución"),(K123/877802)*Tabla28[[#This Row],[% participación]],IF(AND(K123&gt;0,O123&lt;&gt;"Ejecución"),"-",""))</f>
        <v/>
      </c>
      <c r="M123" s="65"/>
      <c r="N123" s="181" t="str">
        <f t="shared" si="4"/>
        <v/>
      </c>
      <c r="O123" s="177" t="s">
        <v>1150</v>
      </c>
      <c r="P123" s="80"/>
    </row>
    <row r="124" spans="1:16" s="7" customFormat="1" ht="24.75" customHeight="1" outlineLevel="1" x14ac:dyDescent="0.25">
      <c r="A124" s="144">
        <v>11</v>
      </c>
      <c r="B124" s="175" t="s">
        <v>2671</v>
      </c>
      <c r="C124" s="176" t="s">
        <v>31</v>
      </c>
      <c r="D124" s="63"/>
      <c r="E124" s="145"/>
      <c r="F124" s="145"/>
      <c r="G124" s="172" t="str">
        <f t="shared" si="5"/>
        <v/>
      </c>
      <c r="H124" s="64"/>
      <c r="I124" s="63"/>
      <c r="J124" s="63"/>
      <c r="K124" s="68"/>
      <c r="L124" s="101" t="str">
        <f>+IF(AND(K124&gt;0,O124="Ejecución"),(K124/877802)*Tabla28[[#This Row],[% participación]],IF(AND(K124&gt;0,O124&lt;&gt;"Ejecución"),"-",""))</f>
        <v/>
      </c>
      <c r="M124" s="65"/>
      <c r="N124" s="181" t="str">
        <f t="shared" si="4"/>
        <v/>
      </c>
      <c r="O124" s="177" t="s">
        <v>1150</v>
      </c>
      <c r="P124" s="80"/>
    </row>
    <row r="125" spans="1:16" s="7" customFormat="1" ht="24.75" customHeight="1" outlineLevel="1" x14ac:dyDescent="0.25">
      <c r="A125" s="144">
        <v>12</v>
      </c>
      <c r="B125" s="175" t="s">
        <v>2671</v>
      </c>
      <c r="C125" s="176" t="s">
        <v>31</v>
      </c>
      <c r="D125" s="63"/>
      <c r="E125" s="145"/>
      <c r="F125" s="145"/>
      <c r="G125" s="172" t="str">
        <f t="shared" si="5"/>
        <v/>
      </c>
      <c r="H125" s="64"/>
      <c r="I125" s="63"/>
      <c r="J125" s="63"/>
      <c r="K125" s="68"/>
      <c r="L125" s="101" t="str">
        <f>+IF(AND(K125&gt;0,O125="Ejecución"),(K125/877802)*Tabla28[[#This Row],[% participación]],IF(AND(K125&gt;0,O125&lt;&gt;"Ejecución"),"-",""))</f>
        <v/>
      </c>
      <c r="M125" s="65"/>
      <c r="N125" s="181" t="str">
        <f t="shared" si="4"/>
        <v/>
      </c>
      <c r="O125" s="177" t="s">
        <v>1150</v>
      </c>
      <c r="P125" s="80"/>
    </row>
    <row r="126" spans="1:16" s="7" customFormat="1" ht="24.75" customHeight="1" outlineLevel="1" x14ac:dyDescent="0.25">
      <c r="A126" s="144">
        <v>13</v>
      </c>
      <c r="B126" s="175" t="s">
        <v>2671</v>
      </c>
      <c r="C126" s="176" t="s">
        <v>31</v>
      </c>
      <c r="D126" s="63"/>
      <c r="E126" s="145"/>
      <c r="F126" s="145"/>
      <c r="G126" s="172" t="str">
        <f t="shared" si="5"/>
        <v/>
      </c>
      <c r="H126" s="64"/>
      <c r="I126" s="63"/>
      <c r="J126" s="63"/>
      <c r="K126" s="68"/>
      <c r="L126" s="101" t="str">
        <f>+IF(AND(K126&gt;0,O126="Ejecución"),(K126/877802)*Tabla28[[#This Row],[% participación]],IF(AND(K126&gt;0,O126&lt;&gt;"Ejecución"),"-",""))</f>
        <v/>
      </c>
      <c r="M126" s="65"/>
      <c r="N126" s="181" t="str">
        <f t="shared" si="4"/>
        <v/>
      </c>
      <c r="O126" s="177" t="s">
        <v>1150</v>
      </c>
      <c r="P126" s="80"/>
    </row>
    <row r="127" spans="1:16" s="7" customFormat="1" ht="24.75" customHeight="1" outlineLevel="1" x14ac:dyDescent="0.25">
      <c r="A127" s="144">
        <v>14</v>
      </c>
      <c r="B127" s="175" t="s">
        <v>2671</v>
      </c>
      <c r="C127" s="176" t="s">
        <v>31</v>
      </c>
      <c r="D127" s="63"/>
      <c r="E127" s="145"/>
      <c r="F127" s="145"/>
      <c r="G127" s="172" t="str">
        <f t="shared" si="5"/>
        <v/>
      </c>
      <c r="H127" s="64"/>
      <c r="I127" s="63"/>
      <c r="J127" s="63"/>
      <c r="K127" s="68"/>
      <c r="L127" s="101" t="str">
        <f>+IF(AND(K127&gt;0,O127="Ejecución"),(K127/877802)*Tabla28[[#This Row],[% participación]],IF(AND(K127&gt;0,O127&lt;&gt;"Ejecución"),"-",""))</f>
        <v/>
      </c>
      <c r="M127" s="65"/>
      <c r="N127" s="181" t="str">
        <f t="shared" si="4"/>
        <v/>
      </c>
      <c r="O127" s="177" t="s">
        <v>1150</v>
      </c>
      <c r="P127" s="80"/>
    </row>
    <row r="128" spans="1:16" s="7" customFormat="1" ht="24.75" customHeight="1" outlineLevel="1" x14ac:dyDescent="0.25">
      <c r="A128" s="144">
        <v>15</v>
      </c>
      <c r="B128" s="175" t="s">
        <v>2671</v>
      </c>
      <c r="C128" s="176" t="s">
        <v>31</v>
      </c>
      <c r="D128" s="63"/>
      <c r="E128" s="145"/>
      <c r="F128" s="145"/>
      <c r="G128" s="172" t="str">
        <f t="shared" si="5"/>
        <v/>
      </c>
      <c r="H128" s="64"/>
      <c r="I128" s="63"/>
      <c r="J128" s="63"/>
      <c r="K128" s="68"/>
      <c r="L128" s="101" t="str">
        <f>+IF(AND(K128&gt;0,O128="Ejecución"),(K128/877802)*Tabla28[[#This Row],[% participación]],IF(AND(K128&gt;0,O128&lt;&gt;"Ejecución"),"-",""))</f>
        <v/>
      </c>
      <c r="M128" s="65"/>
      <c r="N128" s="181" t="str">
        <f t="shared" si="4"/>
        <v/>
      </c>
      <c r="O128" s="177" t="s">
        <v>1150</v>
      </c>
      <c r="P128" s="80"/>
    </row>
    <row r="129" spans="1:16" s="7" customFormat="1" ht="24.75" customHeight="1" outlineLevel="1" x14ac:dyDescent="0.25">
      <c r="A129" s="144">
        <v>16</v>
      </c>
      <c r="B129" s="175" t="s">
        <v>2671</v>
      </c>
      <c r="C129" s="176" t="s">
        <v>31</v>
      </c>
      <c r="D129" s="63"/>
      <c r="E129" s="145"/>
      <c r="F129" s="145"/>
      <c r="G129" s="172" t="str">
        <f t="shared" si="5"/>
        <v/>
      </c>
      <c r="H129" s="64"/>
      <c r="I129" s="63"/>
      <c r="J129" s="63"/>
      <c r="K129" s="68"/>
      <c r="L129" s="101" t="str">
        <f>+IF(AND(K129&gt;0,O129="Ejecución"),(K129/877802)*Tabla28[[#This Row],[% participación]],IF(AND(K129&gt;0,O129&lt;&gt;"Ejecución"),"-",""))</f>
        <v/>
      </c>
      <c r="M129" s="65"/>
      <c r="N129" s="181" t="str">
        <f t="shared" si="4"/>
        <v/>
      </c>
      <c r="O129" s="177" t="s">
        <v>1150</v>
      </c>
      <c r="P129" s="80"/>
    </row>
    <row r="130" spans="1:16" s="7" customFormat="1" ht="24.75" customHeight="1" outlineLevel="1" x14ac:dyDescent="0.25">
      <c r="A130" s="144">
        <v>17</v>
      </c>
      <c r="B130" s="175" t="s">
        <v>2671</v>
      </c>
      <c r="C130" s="176" t="s">
        <v>31</v>
      </c>
      <c r="D130" s="63"/>
      <c r="E130" s="145"/>
      <c r="F130" s="145"/>
      <c r="G130" s="172" t="str">
        <f t="shared" si="5"/>
        <v/>
      </c>
      <c r="H130" s="64"/>
      <c r="I130" s="63"/>
      <c r="J130" s="63"/>
      <c r="K130" s="68"/>
      <c r="L130" s="101" t="str">
        <f>+IF(AND(K130&gt;0,O130="Ejecución"),(K130/877802)*Tabla28[[#This Row],[% participación]],IF(AND(K130&gt;0,O130&lt;&gt;"Ejecución"),"-",""))</f>
        <v/>
      </c>
      <c r="M130" s="65"/>
      <c r="N130" s="181" t="str">
        <f t="shared" si="4"/>
        <v/>
      </c>
      <c r="O130" s="177" t="s">
        <v>1150</v>
      </c>
      <c r="P130" s="80"/>
    </row>
    <row r="131" spans="1:16" s="7" customFormat="1" ht="24.75" customHeight="1" outlineLevel="1" x14ac:dyDescent="0.25">
      <c r="A131" s="144">
        <v>18</v>
      </c>
      <c r="B131" s="175" t="s">
        <v>2671</v>
      </c>
      <c r="C131" s="176" t="s">
        <v>31</v>
      </c>
      <c r="D131" s="63"/>
      <c r="E131" s="145"/>
      <c r="F131" s="145"/>
      <c r="G131" s="172" t="str">
        <f t="shared" si="5"/>
        <v/>
      </c>
      <c r="H131" s="64"/>
      <c r="I131" s="63"/>
      <c r="J131" s="63"/>
      <c r="K131" s="68"/>
      <c r="L131" s="101" t="str">
        <f>+IF(AND(K131&gt;0,O131="Ejecución"),(K131/877802)*Tabla28[[#This Row],[% participación]],IF(AND(K131&gt;0,O131&lt;&gt;"Ejecución"),"-",""))</f>
        <v/>
      </c>
      <c r="M131" s="65"/>
      <c r="N131" s="181" t="str">
        <f t="shared" si="4"/>
        <v/>
      </c>
      <c r="O131" s="177" t="s">
        <v>1150</v>
      </c>
      <c r="P131" s="80"/>
    </row>
    <row r="132" spans="1:16" s="7" customFormat="1" ht="24.75" customHeight="1" outlineLevel="1" x14ac:dyDescent="0.25">
      <c r="A132" s="144">
        <v>19</v>
      </c>
      <c r="B132" s="175" t="s">
        <v>2671</v>
      </c>
      <c r="C132" s="176" t="s">
        <v>31</v>
      </c>
      <c r="D132" s="63"/>
      <c r="E132" s="145"/>
      <c r="F132" s="145"/>
      <c r="G132" s="172" t="str">
        <f t="shared" si="5"/>
        <v/>
      </c>
      <c r="H132" s="64"/>
      <c r="I132" s="63"/>
      <c r="J132" s="63"/>
      <c r="K132" s="68"/>
      <c r="L132" s="101" t="str">
        <f>+IF(AND(K132&gt;0,O132="Ejecución"),(K132/877802)*Tabla28[[#This Row],[% participación]],IF(AND(K132&gt;0,O132&lt;&gt;"Ejecución"),"-",""))</f>
        <v/>
      </c>
      <c r="M132" s="65"/>
      <c r="N132" s="181" t="str">
        <f t="shared" si="4"/>
        <v/>
      </c>
      <c r="O132" s="177" t="s">
        <v>1150</v>
      </c>
      <c r="P132" s="80"/>
    </row>
    <row r="133" spans="1:16" s="7" customFormat="1" ht="24.75" customHeight="1" outlineLevel="1" x14ac:dyDescent="0.25">
      <c r="A133" s="144">
        <v>20</v>
      </c>
      <c r="B133" s="175" t="s">
        <v>2671</v>
      </c>
      <c r="C133" s="176" t="s">
        <v>31</v>
      </c>
      <c r="D133" s="63"/>
      <c r="E133" s="145"/>
      <c r="F133" s="145"/>
      <c r="G133" s="172" t="str">
        <f t="shared" si="5"/>
        <v/>
      </c>
      <c r="H133" s="64"/>
      <c r="I133" s="63"/>
      <c r="J133" s="63"/>
      <c r="K133" s="68"/>
      <c r="L133" s="101" t="str">
        <f>+IF(AND(K133&gt;0,O133="Ejecución"),(K133/877802)*Tabla28[[#This Row],[% participación]],IF(AND(K133&gt;0,O133&lt;&gt;"Ejecución"),"-",""))</f>
        <v/>
      </c>
      <c r="M133" s="65"/>
      <c r="N133" s="181" t="str">
        <f t="shared" si="4"/>
        <v/>
      </c>
      <c r="O133" s="177" t="s">
        <v>1150</v>
      </c>
      <c r="P133" s="80"/>
    </row>
    <row r="134" spans="1:16" s="7" customFormat="1" ht="24.75" customHeight="1" outlineLevel="1" x14ac:dyDescent="0.25">
      <c r="A134" s="144">
        <v>21</v>
      </c>
      <c r="B134" s="175" t="s">
        <v>2671</v>
      </c>
      <c r="C134" s="176" t="s">
        <v>31</v>
      </c>
      <c r="D134" s="63"/>
      <c r="E134" s="145"/>
      <c r="F134" s="145"/>
      <c r="G134" s="172" t="str">
        <f t="shared" si="5"/>
        <v/>
      </c>
      <c r="H134" s="64"/>
      <c r="I134" s="63"/>
      <c r="J134" s="63"/>
      <c r="K134" s="68"/>
      <c r="L134" s="101" t="str">
        <f>+IF(AND(K134&gt;0,O134="Ejecución"),(K134/877802)*Tabla28[[#This Row],[% participación]],IF(AND(K134&gt;0,O134&lt;&gt;"Ejecución"),"-",""))</f>
        <v/>
      </c>
      <c r="M134" s="65"/>
      <c r="N134" s="181" t="str">
        <f t="shared" si="4"/>
        <v/>
      </c>
      <c r="O134" s="177" t="s">
        <v>1150</v>
      </c>
      <c r="P134" s="80"/>
    </row>
    <row r="135" spans="1:16" s="7" customFormat="1" ht="24.75" customHeight="1" outlineLevel="1" x14ac:dyDescent="0.25">
      <c r="A135" s="144">
        <v>22</v>
      </c>
      <c r="B135" s="175" t="s">
        <v>2671</v>
      </c>
      <c r="C135" s="176" t="s">
        <v>31</v>
      </c>
      <c r="D135" s="63"/>
      <c r="E135" s="145"/>
      <c r="F135" s="145"/>
      <c r="G135" s="172" t="str">
        <f t="shared" si="5"/>
        <v/>
      </c>
      <c r="H135" s="64"/>
      <c r="I135" s="63"/>
      <c r="J135" s="63"/>
      <c r="K135" s="68"/>
      <c r="L135" s="101" t="str">
        <f>+IF(AND(K135&gt;0,O135="Ejecución"),(K135/877802)*Tabla28[[#This Row],[% participación]],IF(AND(K135&gt;0,O135&lt;&gt;"Ejecución"),"-",""))</f>
        <v/>
      </c>
      <c r="M135" s="65"/>
      <c r="N135" s="181" t="str">
        <f t="shared" si="4"/>
        <v/>
      </c>
      <c r="O135" s="177" t="s">
        <v>1150</v>
      </c>
      <c r="P135" s="80"/>
    </row>
    <row r="136" spans="1:16" s="7" customFormat="1" ht="24.75" customHeight="1" outlineLevel="1" x14ac:dyDescent="0.25">
      <c r="A136" s="144">
        <v>23</v>
      </c>
      <c r="B136" s="175" t="s">
        <v>2671</v>
      </c>
      <c r="C136" s="176" t="s">
        <v>31</v>
      </c>
      <c r="D136" s="63"/>
      <c r="E136" s="145"/>
      <c r="F136" s="145"/>
      <c r="G136" s="172" t="str">
        <f t="shared" si="5"/>
        <v/>
      </c>
      <c r="H136" s="64"/>
      <c r="I136" s="63"/>
      <c r="J136" s="63"/>
      <c r="K136" s="68"/>
      <c r="L136" s="101" t="str">
        <f>+IF(AND(K136&gt;0,O136="Ejecución"),(K136/877802)*Tabla28[[#This Row],[% participación]],IF(AND(K136&gt;0,O136&lt;&gt;"Ejecución"),"-",""))</f>
        <v/>
      </c>
      <c r="M136" s="65"/>
      <c r="N136" s="181" t="str">
        <f t="shared" si="4"/>
        <v/>
      </c>
      <c r="O136" s="177" t="s">
        <v>1150</v>
      </c>
      <c r="P136" s="80"/>
    </row>
    <row r="137" spans="1:16" s="7" customFormat="1" ht="24.75" customHeight="1" outlineLevel="1" x14ac:dyDescent="0.25">
      <c r="A137" s="144">
        <v>24</v>
      </c>
      <c r="B137" s="175" t="s">
        <v>2671</v>
      </c>
      <c r="C137" s="176" t="s">
        <v>31</v>
      </c>
      <c r="D137" s="63"/>
      <c r="E137" s="145"/>
      <c r="F137" s="145"/>
      <c r="G137" s="172" t="str">
        <f t="shared" si="5"/>
        <v/>
      </c>
      <c r="H137" s="64"/>
      <c r="I137" s="63"/>
      <c r="J137" s="63"/>
      <c r="K137" s="68"/>
      <c r="L137" s="101" t="str">
        <f>+IF(AND(K137&gt;0,O137="Ejecución"),(K137/877802)*Tabla28[[#This Row],[% participación]],IF(AND(K137&gt;0,O137&lt;&gt;"Ejecución"),"-",""))</f>
        <v/>
      </c>
      <c r="M137" s="65"/>
      <c r="N137" s="181" t="str">
        <f t="shared" si="4"/>
        <v/>
      </c>
      <c r="O137" s="177" t="s">
        <v>1150</v>
      </c>
      <c r="P137" s="80"/>
    </row>
    <row r="138" spans="1:16" s="7" customFormat="1" ht="24.75" customHeight="1" outlineLevel="1" x14ac:dyDescent="0.25">
      <c r="A138" s="144">
        <v>25</v>
      </c>
      <c r="B138" s="175" t="s">
        <v>2671</v>
      </c>
      <c r="C138" s="176" t="s">
        <v>31</v>
      </c>
      <c r="D138" s="63"/>
      <c r="E138" s="145"/>
      <c r="F138" s="145"/>
      <c r="G138" s="172" t="str">
        <f t="shared" si="5"/>
        <v/>
      </c>
      <c r="H138" s="64"/>
      <c r="I138" s="63"/>
      <c r="J138" s="63"/>
      <c r="K138" s="68"/>
      <c r="L138" s="101" t="str">
        <f>+IF(AND(K138&gt;0,O138="Ejecución"),(K138/877802)*Tabla28[[#This Row],[% participación]],IF(AND(K138&gt;0,O138&lt;&gt;"Ejecución"),"-",""))</f>
        <v/>
      </c>
      <c r="M138" s="65"/>
      <c r="N138" s="181" t="str">
        <f t="shared" si="4"/>
        <v/>
      </c>
      <c r="O138" s="177" t="s">
        <v>1150</v>
      </c>
      <c r="P138" s="80"/>
    </row>
    <row r="139" spans="1:16" s="7" customFormat="1" ht="24.75" customHeight="1" outlineLevel="1" x14ac:dyDescent="0.25">
      <c r="A139" s="144">
        <v>26</v>
      </c>
      <c r="B139" s="175" t="s">
        <v>2671</v>
      </c>
      <c r="C139" s="176" t="s">
        <v>31</v>
      </c>
      <c r="D139" s="63"/>
      <c r="E139" s="145"/>
      <c r="F139" s="145"/>
      <c r="G139" s="172" t="str">
        <f t="shared" si="5"/>
        <v/>
      </c>
      <c r="H139" s="64"/>
      <c r="I139" s="63"/>
      <c r="J139" s="63"/>
      <c r="K139" s="68"/>
      <c r="L139" s="101" t="str">
        <f>+IF(AND(K139&gt;0,O139="Ejecución"),(K139/877802)*Tabla28[[#This Row],[% participación]],IF(AND(K139&gt;0,O139&lt;&gt;"Ejecución"),"-",""))</f>
        <v/>
      </c>
      <c r="M139" s="65"/>
      <c r="N139" s="181" t="str">
        <f t="shared" si="4"/>
        <v/>
      </c>
      <c r="O139" s="177" t="s">
        <v>1150</v>
      </c>
      <c r="P139" s="80"/>
    </row>
    <row r="140" spans="1:16" s="7" customFormat="1" ht="24.75" customHeight="1" outlineLevel="1" x14ac:dyDescent="0.25">
      <c r="A140" s="144">
        <v>27</v>
      </c>
      <c r="B140" s="175" t="s">
        <v>2671</v>
      </c>
      <c r="C140" s="176" t="s">
        <v>31</v>
      </c>
      <c r="D140" s="63"/>
      <c r="E140" s="145"/>
      <c r="F140" s="145"/>
      <c r="G140" s="172" t="str">
        <f t="shared" si="5"/>
        <v/>
      </c>
      <c r="H140" s="64"/>
      <c r="I140" s="63"/>
      <c r="J140" s="63"/>
      <c r="K140" s="68"/>
      <c r="L140" s="101" t="str">
        <f>+IF(AND(K140&gt;0,O140="Ejecución"),(K140/877802)*Tabla28[[#This Row],[% participación]],IF(AND(K140&gt;0,O140&lt;&gt;"Ejecución"),"-",""))</f>
        <v/>
      </c>
      <c r="M140" s="65"/>
      <c r="N140" s="181" t="str">
        <f t="shared" si="4"/>
        <v/>
      </c>
      <c r="O140" s="177" t="s">
        <v>1150</v>
      </c>
      <c r="P140" s="80"/>
    </row>
    <row r="141" spans="1:16" s="7" customFormat="1" ht="24.75" customHeight="1" outlineLevel="1" x14ac:dyDescent="0.25">
      <c r="A141" s="144">
        <v>28</v>
      </c>
      <c r="B141" s="175" t="s">
        <v>2671</v>
      </c>
      <c r="C141" s="176" t="s">
        <v>31</v>
      </c>
      <c r="D141" s="63"/>
      <c r="E141" s="145"/>
      <c r="F141" s="145"/>
      <c r="G141" s="172" t="str">
        <f t="shared" si="5"/>
        <v/>
      </c>
      <c r="H141" s="64"/>
      <c r="I141" s="63"/>
      <c r="J141" s="63"/>
      <c r="K141" s="68"/>
      <c r="L141" s="101" t="str">
        <f>+IF(AND(K141&gt;0,O141="Ejecución"),(K141/877802)*Tabla28[[#This Row],[% participación]],IF(AND(K141&gt;0,O141&lt;&gt;"Ejecución"),"-",""))</f>
        <v/>
      </c>
      <c r="M141" s="65"/>
      <c r="N141" s="181" t="str">
        <f t="shared" si="4"/>
        <v/>
      </c>
      <c r="O141" s="177" t="s">
        <v>1150</v>
      </c>
      <c r="P141" s="80"/>
    </row>
    <row r="142" spans="1:16" s="7" customFormat="1" ht="24.75" customHeight="1" outlineLevel="1" x14ac:dyDescent="0.25">
      <c r="A142" s="144">
        <v>29</v>
      </c>
      <c r="B142" s="175" t="s">
        <v>2671</v>
      </c>
      <c r="C142" s="176" t="s">
        <v>31</v>
      </c>
      <c r="D142" s="63"/>
      <c r="E142" s="145"/>
      <c r="F142" s="145"/>
      <c r="G142" s="172" t="str">
        <f t="shared" si="5"/>
        <v/>
      </c>
      <c r="H142" s="64"/>
      <c r="I142" s="63"/>
      <c r="J142" s="63"/>
      <c r="K142" s="68"/>
      <c r="L142" s="101" t="str">
        <f>+IF(AND(K142&gt;0,O142="Ejecución"),(K142/877802)*Tabla28[[#This Row],[% participación]],IF(AND(K142&gt;0,O142&lt;&gt;"Ejecución"),"-",""))</f>
        <v/>
      </c>
      <c r="M142" s="65"/>
      <c r="N142" s="181" t="str">
        <f t="shared" si="4"/>
        <v/>
      </c>
      <c r="O142" s="177" t="s">
        <v>1150</v>
      </c>
      <c r="P142" s="80"/>
    </row>
    <row r="143" spans="1:16" s="7" customFormat="1" ht="24.75" customHeight="1" outlineLevel="1" x14ac:dyDescent="0.25">
      <c r="A143" s="144">
        <v>30</v>
      </c>
      <c r="B143" s="175" t="s">
        <v>2671</v>
      </c>
      <c r="C143" s="176" t="s">
        <v>31</v>
      </c>
      <c r="D143" s="63"/>
      <c r="E143" s="145"/>
      <c r="F143" s="145"/>
      <c r="G143" s="172" t="str">
        <f t="shared" si="5"/>
        <v/>
      </c>
      <c r="H143" s="64"/>
      <c r="I143" s="63"/>
      <c r="J143" s="63"/>
      <c r="K143" s="68"/>
      <c r="L143" s="101" t="str">
        <f>+IF(AND(K143&gt;0,O143="Ejecución"),(K143/877802)*Tabla28[[#This Row],[% participación]],IF(AND(K143&gt;0,O143&lt;&gt;"Ejecución"),"-",""))</f>
        <v/>
      </c>
      <c r="M143" s="65"/>
      <c r="N143" s="181" t="str">
        <f t="shared" si="4"/>
        <v/>
      </c>
      <c r="O143" s="177" t="s">
        <v>1150</v>
      </c>
      <c r="P143" s="80"/>
    </row>
    <row r="144" spans="1:16" s="7" customFormat="1" ht="24.75" customHeight="1" outlineLevel="1" x14ac:dyDescent="0.25">
      <c r="A144" s="144">
        <v>31</v>
      </c>
      <c r="B144" s="175" t="s">
        <v>2671</v>
      </c>
      <c r="C144" s="176" t="s">
        <v>31</v>
      </c>
      <c r="D144" s="63"/>
      <c r="E144" s="145"/>
      <c r="F144" s="145"/>
      <c r="G144" s="172" t="str">
        <f t="shared" si="5"/>
        <v/>
      </c>
      <c r="H144" s="64"/>
      <c r="I144" s="63"/>
      <c r="J144" s="63"/>
      <c r="K144" s="68"/>
      <c r="L144" s="101" t="str">
        <f>+IF(AND(K144&gt;0,O144="Ejecución"),(K144/877802)*Tabla28[[#This Row],[% participación]],IF(AND(K144&gt;0,O144&lt;&gt;"Ejecución"),"-",""))</f>
        <v/>
      </c>
      <c r="M144" s="65"/>
      <c r="N144" s="181" t="str">
        <f t="shared" si="4"/>
        <v/>
      </c>
      <c r="O144" s="177" t="s">
        <v>1150</v>
      </c>
      <c r="P144" s="80"/>
    </row>
    <row r="145" spans="1:16" s="7" customFormat="1" ht="24.75" customHeight="1" outlineLevel="1" x14ac:dyDescent="0.25">
      <c r="A145" s="144">
        <v>32</v>
      </c>
      <c r="B145" s="175" t="s">
        <v>2671</v>
      </c>
      <c r="C145" s="176" t="s">
        <v>31</v>
      </c>
      <c r="D145" s="63"/>
      <c r="E145" s="145"/>
      <c r="F145" s="145"/>
      <c r="G145" s="172" t="str">
        <f t="shared" si="5"/>
        <v/>
      </c>
      <c r="H145" s="64"/>
      <c r="I145" s="63"/>
      <c r="J145" s="63"/>
      <c r="K145" s="68"/>
      <c r="L145" s="101" t="str">
        <f>+IF(AND(K145&gt;0,O145="Ejecución"),(K145/877802)*Tabla28[[#This Row],[% participación]],IF(AND(K145&gt;0,O145&lt;&gt;"Ejecución"),"-",""))</f>
        <v/>
      </c>
      <c r="M145" s="65"/>
      <c r="N145" s="181" t="str">
        <f t="shared" si="4"/>
        <v/>
      </c>
      <c r="O145" s="177" t="s">
        <v>1150</v>
      </c>
      <c r="P145" s="80"/>
    </row>
    <row r="146" spans="1:16" s="7" customFormat="1" ht="24.75" customHeight="1" outlineLevel="1" x14ac:dyDescent="0.25">
      <c r="A146" s="144">
        <v>33</v>
      </c>
      <c r="B146" s="175" t="s">
        <v>2671</v>
      </c>
      <c r="C146" s="176" t="s">
        <v>31</v>
      </c>
      <c r="D146" s="63"/>
      <c r="E146" s="145"/>
      <c r="F146" s="145"/>
      <c r="G146" s="172" t="str">
        <f t="shared" si="5"/>
        <v/>
      </c>
      <c r="H146" s="64"/>
      <c r="I146" s="63"/>
      <c r="J146" s="63"/>
      <c r="K146" s="68"/>
      <c r="L146" s="101" t="str">
        <f>+IF(AND(K146&gt;0,O146="Ejecución"),(K146/877802)*Tabla28[[#This Row],[% participación]],IF(AND(K146&gt;0,O146&lt;&gt;"Ejecución"),"-",""))</f>
        <v/>
      </c>
      <c r="M146" s="65"/>
      <c r="N146" s="181" t="str">
        <f t="shared" si="4"/>
        <v/>
      </c>
      <c r="O146" s="177" t="s">
        <v>1150</v>
      </c>
      <c r="P146" s="80"/>
    </row>
    <row r="147" spans="1:16" s="7" customFormat="1" ht="24.75" customHeight="1" outlineLevel="1" x14ac:dyDescent="0.25">
      <c r="A147" s="144">
        <v>34</v>
      </c>
      <c r="B147" s="175" t="s">
        <v>2671</v>
      </c>
      <c r="C147" s="176" t="s">
        <v>31</v>
      </c>
      <c r="D147" s="63"/>
      <c r="E147" s="145"/>
      <c r="F147" s="145"/>
      <c r="G147" s="172" t="str">
        <f t="shared" si="5"/>
        <v/>
      </c>
      <c r="H147" s="64"/>
      <c r="I147" s="63"/>
      <c r="J147" s="63"/>
      <c r="K147" s="68"/>
      <c r="L147" s="101" t="str">
        <f>+IF(AND(K147&gt;0,O147="Ejecución"),(K147/877802)*Tabla28[[#This Row],[% participación]],IF(AND(K147&gt;0,O147&lt;&gt;"Ejecución"),"-",""))</f>
        <v/>
      </c>
      <c r="M147" s="65"/>
      <c r="N147" s="181" t="str">
        <f t="shared" si="4"/>
        <v/>
      </c>
      <c r="O147" s="177" t="s">
        <v>1150</v>
      </c>
      <c r="P147" s="80"/>
    </row>
    <row r="148" spans="1:16" s="7" customFormat="1" ht="24.75" customHeight="1" outlineLevel="1" x14ac:dyDescent="0.25">
      <c r="A148" s="144">
        <v>35</v>
      </c>
      <c r="B148" s="175" t="s">
        <v>2671</v>
      </c>
      <c r="C148" s="176" t="s">
        <v>31</v>
      </c>
      <c r="D148" s="63"/>
      <c r="E148" s="145"/>
      <c r="F148" s="145"/>
      <c r="G148" s="172" t="str">
        <f t="shared" si="5"/>
        <v/>
      </c>
      <c r="H148" s="64"/>
      <c r="I148" s="63"/>
      <c r="J148" s="63"/>
      <c r="K148" s="68"/>
      <c r="L148" s="101" t="str">
        <f>+IF(AND(K148&gt;0,O148="Ejecución"),(K148/877802)*Tabla28[[#This Row],[% participación]],IF(AND(K148&gt;0,O148&lt;&gt;"Ejecución"),"-",""))</f>
        <v/>
      </c>
      <c r="M148" s="65"/>
      <c r="N148" s="181" t="str">
        <f t="shared" si="4"/>
        <v/>
      </c>
      <c r="O148" s="177" t="s">
        <v>1150</v>
      </c>
      <c r="P148" s="80"/>
    </row>
    <row r="149" spans="1:16" s="7" customFormat="1" ht="24.75" customHeight="1" outlineLevel="1" x14ac:dyDescent="0.25">
      <c r="A149" s="144">
        <v>36</v>
      </c>
      <c r="B149" s="175" t="s">
        <v>2671</v>
      </c>
      <c r="C149" s="176" t="s">
        <v>31</v>
      </c>
      <c r="D149" s="63"/>
      <c r="E149" s="145"/>
      <c r="F149" s="145"/>
      <c r="G149" s="172" t="str">
        <f t="shared" si="5"/>
        <v/>
      </c>
      <c r="H149" s="64"/>
      <c r="I149" s="63"/>
      <c r="J149" s="63"/>
      <c r="K149" s="68"/>
      <c r="L149" s="101" t="str">
        <f>+IF(AND(K149&gt;0,O149="Ejecución"),(K149/877802)*Tabla28[[#This Row],[% participación]],IF(AND(K149&gt;0,O149&lt;&gt;"Ejecución"),"-",""))</f>
        <v/>
      </c>
      <c r="M149" s="65"/>
      <c r="N149" s="181" t="str">
        <f t="shared" si="4"/>
        <v/>
      </c>
      <c r="O149" s="177" t="s">
        <v>1150</v>
      </c>
      <c r="P149" s="80"/>
    </row>
    <row r="150" spans="1:16" s="7" customFormat="1" ht="24.75" customHeight="1" outlineLevel="1" x14ac:dyDescent="0.25">
      <c r="A150" s="144">
        <v>37</v>
      </c>
      <c r="B150" s="175" t="s">
        <v>2671</v>
      </c>
      <c r="C150" s="176" t="s">
        <v>31</v>
      </c>
      <c r="D150" s="63"/>
      <c r="E150" s="145"/>
      <c r="F150" s="145"/>
      <c r="G150" s="172" t="str">
        <f t="shared" si="5"/>
        <v/>
      </c>
      <c r="H150" s="64"/>
      <c r="I150" s="63"/>
      <c r="J150" s="63"/>
      <c r="K150" s="68"/>
      <c r="L150" s="101" t="str">
        <f>+IF(AND(K150&gt;0,O150="Ejecución"),(K150/877802)*Tabla28[[#This Row],[% participación]],IF(AND(K150&gt;0,O150&lt;&gt;"Ejecución"),"-",""))</f>
        <v/>
      </c>
      <c r="M150" s="65"/>
      <c r="N150" s="181" t="str">
        <f t="shared" si="4"/>
        <v/>
      </c>
      <c r="O150" s="177" t="s">
        <v>1150</v>
      </c>
      <c r="P150" s="80"/>
    </row>
    <row r="151" spans="1:16" s="7" customFormat="1" ht="24.75" customHeight="1" outlineLevel="1" x14ac:dyDescent="0.25">
      <c r="A151" s="144">
        <v>38</v>
      </c>
      <c r="B151" s="175" t="s">
        <v>2671</v>
      </c>
      <c r="C151" s="176" t="s">
        <v>31</v>
      </c>
      <c r="D151" s="63"/>
      <c r="E151" s="145"/>
      <c r="F151" s="145"/>
      <c r="G151" s="172" t="str">
        <f t="shared" si="5"/>
        <v/>
      </c>
      <c r="H151" s="64"/>
      <c r="I151" s="63"/>
      <c r="J151" s="63"/>
      <c r="K151" s="68"/>
      <c r="L151" s="101" t="str">
        <f>+IF(AND(K151&gt;0,O151="Ejecución"),(K151/877802)*Tabla28[[#This Row],[% participación]],IF(AND(K151&gt;0,O151&lt;&gt;"Ejecución"),"-",""))</f>
        <v/>
      </c>
      <c r="M151" s="65"/>
      <c r="N151" s="181" t="str">
        <f t="shared" si="4"/>
        <v/>
      </c>
      <c r="O151" s="177" t="s">
        <v>1150</v>
      </c>
      <c r="P151" s="80"/>
    </row>
    <row r="152" spans="1:16" s="7" customFormat="1" ht="24.75" customHeight="1" outlineLevel="1" x14ac:dyDescent="0.25">
      <c r="A152" s="144">
        <v>39</v>
      </c>
      <c r="B152" s="175" t="s">
        <v>2671</v>
      </c>
      <c r="C152" s="176" t="s">
        <v>31</v>
      </c>
      <c r="D152" s="63"/>
      <c r="E152" s="145"/>
      <c r="F152" s="145"/>
      <c r="G152" s="172" t="str">
        <f t="shared" si="5"/>
        <v/>
      </c>
      <c r="H152" s="64"/>
      <c r="I152" s="63"/>
      <c r="J152" s="63"/>
      <c r="K152" s="68"/>
      <c r="L152" s="101" t="str">
        <f>+IF(AND(K152&gt;0,O152="Ejecución"),(K152/877802)*Tabla28[[#This Row],[% participación]],IF(AND(K152&gt;0,O152&lt;&gt;"Ejecución"),"-",""))</f>
        <v/>
      </c>
      <c r="M152" s="65"/>
      <c r="N152" s="181" t="str">
        <f t="shared" si="4"/>
        <v/>
      </c>
      <c r="O152" s="177" t="s">
        <v>1150</v>
      </c>
      <c r="P152" s="80"/>
    </row>
    <row r="153" spans="1:16" s="7" customFormat="1" ht="24.75" customHeight="1" outlineLevel="1" x14ac:dyDescent="0.25">
      <c r="A153" s="144">
        <v>40</v>
      </c>
      <c r="B153" s="175" t="s">
        <v>2671</v>
      </c>
      <c r="C153" s="176" t="s">
        <v>31</v>
      </c>
      <c r="D153" s="63"/>
      <c r="E153" s="145"/>
      <c r="F153" s="145"/>
      <c r="G153" s="172" t="str">
        <f t="shared" si="5"/>
        <v/>
      </c>
      <c r="H153" s="64"/>
      <c r="I153" s="63"/>
      <c r="J153" s="63"/>
      <c r="K153" s="68"/>
      <c r="L153" s="101" t="str">
        <f>+IF(AND(K153&gt;0,O153="Ejecución"),(K153/877802)*Tabla28[[#This Row],[% participación]],IF(AND(K153&gt;0,O153&lt;&gt;"Ejecución"),"-",""))</f>
        <v/>
      </c>
      <c r="M153" s="65"/>
      <c r="N153" s="181" t="str">
        <f t="shared" si="4"/>
        <v/>
      </c>
      <c r="O153" s="177" t="s">
        <v>1150</v>
      </c>
      <c r="P153" s="80"/>
    </row>
    <row r="154" spans="1:16" s="7" customFormat="1" ht="24.75" customHeight="1" outlineLevel="1" x14ac:dyDescent="0.25">
      <c r="A154" s="144">
        <v>41</v>
      </c>
      <c r="B154" s="175" t="s">
        <v>2671</v>
      </c>
      <c r="C154" s="176" t="s">
        <v>31</v>
      </c>
      <c r="D154" s="63"/>
      <c r="E154" s="145"/>
      <c r="F154" s="145"/>
      <c r="G154" s="172" t="str">
        <f t="shared" si="5"/>
        <v/>
      </c>
      <c r="H154" s="64"/>
      <c r="I154" s="63"/>
      <c r="J154" s="63"/>
      <c r="K154" s="68"/>
      <c r="L154" s="101" t="str">
        <f>+IF(AND(K154&gt;0,O154="Ejecución"),(K154/877802)*Tabla28[[#This Row],[% participación]],IF(AND(K154&gt;0,O154&lt;&gt;"Ejecución"),"-",""))</f>
        <v/>
      </c>
      <c r="M154" s="65"/>
      <c r="N154" s="181" t="str">
        <f t="shared" si="4"/>
        <v/>
      </c>
      <c r="O154" s="177" t="s">
        <v>1150</v>
      </c>
      <c r="P154" s="80"/>
    </row>
    <row r="155" spans="1:16" s="7" customFormat="1" ht="24.75" customHeight="1" outlineLevel="1" x14ac:dyDescent="0.25">
      <c r="A155" s="144">
        <v>42</v>
      </c>
      <c r="B155" s="175" t="s">
        <v>2671</v>
      </c>
      <c r="C155" s="176" t="s">
        <v>31</v>
      </c>
      <c r="D155" s="63"/>
      <c r="E155" s="145"/>
      <c r="F155" s="145"/>
      <c r="G155" s="172" t="str">
        <f t="shared" si="5"/>
        <v/>
      </c>
      <c r="H155" s="64"/>
      <c r="I155" s="63"/>
      <c r="J155" s="63"/>
      <c r="K155" s="68"/>
      <c r="L155" s="101" t="str">
        <f>+IF(AND(K155&gt;0,O155="Ejecución"),(K155/877802)*Tabla28[[#This Row],[% participación]],IF(AND(K155&gt;0,O155&lt;&gt;"Ejecución"),"-",""))</f>
        <v/>
      </c>
      <c r="M155" s="65"/>
      <c r="N155" s="181" t="str">
        <f t="shared" si="4"/>
        <v/>
      </c>
      <c r="O155" s="177" t="s">
        <v>1150</v>
      </c>
      <c r="P155" s="80"/>
    </row>
    <row r="156" spans="1:16" s="7" customFormat="1" ht="24" customHeight="1" outlineLevel="1" x14ac:dyDescent="0.25">
      <c r="A156" s="144">
        <v>43</v>
      </c>
      <c r="B156" s="175" t="s">
        <v>2671</v>
      </c>
      <c r="C156" s="176" t="s">
        <v>31</v>
      </c>
      <c r="D156" s="63"/>
      <c r="E156" s="145"/>
      <c r="F156" s="145"/>
      <c r="G156" s="172" t="str">
        <f t="shared" si="5"/>
        <v/>
      </c>
      <c r="H156" s="64"/>
      <c r="I156" s="63"/>
      <c r="J156" s="63"/>
      <c r="K156" s="68"/>
      <c r="L156" s="101" t="str">
        <f>+IF(AND(K156&gt;0,O156="Ejecución"),(K156/877802)*Tabla28[[#This Row],[% participación]],IF(AND(K156&gt;0,O156&lt;&gt;"Ejecución"),"-",""))</f>
        <v/>
      </c>
      <c r="M156" s="65"/>
      <c r="N156" s="181" t="str">
        <f t="shared" si="4"/>
        <v/>
      </c>
      <c r="O156" s="177" t="s">
        <v>1150</v>
      </c>
      <c r="P156" s="80"/>
    </row>
    <row r="157" spans="1:16" s="7" customFormat="1" ht="24.75" customHeight="1" outlineLevel="1" x14ac:dyDescent="0.25">
      <c r="A157" s="144">
        <v>44</v>
      </c>
      <c r="B157" s="175" t="s">
        <v>2671</v>
      </c>
      <c r="C157" s="176" t="s">
        <v>31</v>
      </c>
      <c r="D157" s="63"/>
      <c r="E157" s="145"/>
      <c r="F157" s="145"/>
      <c r="G157" s="172" t="str">
        <f t="shared" si="5"/>
        <v/>
      </c>
      <c r="H157" s="64"/>
      <c r="I157" s="63"/>
      <c r="J157" s="63"/>
      <c r="K157" s="68"/>
      <c r="L157" s="101" t="str">
        <f>+IF(AND(K157&gt;0,O157="Ejecución"),(K157/877802)*Tabla28[[#This Row],[% participación]],IF(AND(K157&gt;0,O157&lt;&gt;"Ejecución"),"-",""))</f>
        <v/>
      </c>
      <c r="M157" s="65"/>
      <c r="N157" s="181" t="str">
        <f t="shared" si="4"/>
        <v/>
      </c>
      <c r="O157" s="177" t="s">
        <v>1150</v>
      </c>
      <c r="P157" s="80"/>
    </row>
    <row r="158" spans="1:16" s="7" customFormat="1" ht="24.75" customHeight="1" outlineLevel="1" x14ac:dyDescent="0.25">
      <c r="A158" s="144">
        <v>45</v>
      </c>
      <c r="B158" s="175" t="s">
        <v>2671</v>
      </c>
      <c r="C158" s="176" t="s">
        <v>31</v>
      </c>
      <c r="D158" s="63"/>
      <c r="E158" s="145"/>
      <c r="F158" s="145"/>
      <c r="G158" s="172" t="str">
        <f t="shared" si="5"/>
        <v/>
      </c>
      <c r="H158" s="64"/>
      <c r="I158" s="63"/>
      <c r="J158" s="63"/>
      <c r="K158" s="68"/>
      <c r="L158" s="101" t="str">
        <f>+IF(AND(K158&gt;0,O158="Ejecución"),(K158/877802)*Tabla28[[#This Row],[% participación]],IF(AND(K158&gt;0,O158&lt;&gt;"Ejecución"),"-",""))</f>
        <v/>
      </c>
      <c r="M158" s="65"/>
      <c r="N158" s="181" t="str">
        <f t="shared" si="4"/>
        <v/>
      </c>
      <c r="O158" s="177" t="s">
        <v>1150</v>
      </c>
      <c r="P158" s="80"/>
    </row>
    <row r="159" spans="1:16" s="7" customFormat="1" ht="24.75" customHeight="1" outlineLevel="1" x14ac:dyDescent="0.25">
      <c r="A159" s="144">
        <v>46</v>
      </c>
      <c r="B159" s="175" t="s">
        <v>2671</v>
      </c>
      <c r="C159" s="176" t="s">
        <v>31</v>
      </c>
      <c r="D159" s="63"/>
      <c r="E159" s="145"/>
      <c r="F159" s="145"/>
      <c r="G159" s="172" t="str">
        <f t="shared" si="5"/>
        <v/>
      </c>
      <c r="H159" s="64"/>
      <c r="I159" s="63"/>
      <c r="J159" s="63"/>
      <c r="K159" s="68"/>
      <c r="L159" s="101" t="str">
        <f>+IF(AND(K159&gt;0,O159="Ejecución"),(K159/877802)*Tabla28[[#This Row],[% participación]],IF(AND(K159&gt;0,O159&lt;&gt;"Ejecución"),"-",""))</f>
        <v/>
      </c>
      <c r="M159" s="65"/>
      <c r="N159" s="181" t="str">
        <f t="shared" si="4"/>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4"/>
        <v/>
      </c>
      <c r="O160" s="177" t="s">
        <v>1150</v>
      </c>
      <c r="P160" s="80"/>
    </row>
    <row r="161" spans="1:28" ht="23.1" customHeight="1" thickBot="1" x14ac:dyDescent="0.3">
      <c r="O161" s="185" t="str">
        <f>HYPERLINK("#Integrante_1!A1","INICIO")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38" t="s">
        <v>2648</v>
      </c>
      <c r="J167" s="239"/>
      <c r="K167" s="239"/>
      <c r="L167" s="239"/>
      <c r="M167" s="239"/>
      <c r="N167" s="239"/>
      <c r="O167" s="240"/>
      <c r="U167" s="51"/>
    </row>
    <row r="168" spans="1:28" x14ac:dyDescent="0.25">
      <c r="A168" s="9"/>
      <c r="B168" s="208" t="s">
        <v>2662</v>
      </c>
      <c r="C168" s="208"/>
      <c r="D168" s="208"/>
      <c r="E168" s="8"/>
      <c r="F168" s="5"/>
      <c r="H168" s="82" t="s">
        <v>2661</v>
      </c>
      <c r="I168" s="238"/>
      <c r="J168" s="239"/>
      <c r="K168" s="239"/>
      <c r="L168" s="239"/>
      <c r="M168" s="239"/>
      <c r="N168" s="239"/>
      <c r="O168" s="240"/>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5" t="str">
        <f>HYPERLINK("#Integrante_1!A1","INICIO")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28"/>
      <c r="S177" s="28" t="s">
        <v>2619</v>
      </c>
      <c r="T177" s="19"/>
      <c r="U177" s="19"/>
      <c r="V177" s="19"/>
      <c r="W177" s="19"/>
      <c r="X177" s="19"/>
      <c r="Y177" s="19"/>
      <c r="Z177" s="19"/>
      <c r="AA177" s="19"/>
      <c r="AB177" s="19"/>
    </row>
    <row r="178" spans="1:28" ht="23.25" x14ac:dyDescent="0.25">
      <c r="A178" s="9"/>
      <c r="B178" s="198"/>
      <c r="C178" s="199"/>
      <c r="D178" s="200"/>
      <c r="E178" s="28" t="s">
        <v>2621</v>
      </c>
      <c r="F178" s="28" t="s">
        <v>2622</v>
      </c>
      <c r="G178" s="28" t="s">
        <v>2623</v>
      </c>
      <c r="H178" s="5"/>
      <c r="I178" s="249"/>
      <c r="J178" s="250"/>
      <c r="K178" s="250"/>
      <c r="L178" s="251"/>
      <c r="M178" s="256"/>
      <c r="O178" s="8"/>
      <c r="Q178" s="19"/>
      <c r="R178" s="28" t="s">
        <v>2623</v>
      </c>
      <c r="S178" s="28" t="s">
        <v>2621</v>
      </c>
      <c r="T178" s="19"/>
      <c r="U178" s="19"/>
      <c r="V178" s="19"/>
      <c r="W178" s="19"/>
      <c r="X178" s="19"/>
      <c r="Y178" s="19"/>
      <c r="Z178" s="19"/>
      <c r="AA178" s="19"/>
      <c r="AB178" s="19"/>
    </row>
    <row r="179" spans="1:28" ht="23.25" x14ac:dyDescent="0.25">
      <c r="A179" s="9"/>
      <c r="B179" s="247" t="s">
        <v>2670</v>
      </c>
      <c r="C179" s="247"/>
      <c r="D179" s="247"/>
      <c r="E179" s="24">
        <v>0.02</v>
      </c>
      <c r="F179" s="178">
        <v>0.03</v>
      </c>
      <c r="G179" s="179">
        <f>IF(F179&gt;0,SUM(E179+F179),"")</f>
        <v>0.05</v>
      </c>
      <c r="H179" s="5"/>
      <c r="I179" s="252" t="s">
        <v>2674</v>
      </c>
      <c r="J179" s="253"/>
      <c r="K179" s="253"/>
      <c r="L179" s="254"/>
      <c r="M179" s="178"/>
      <c r="O179" s="8"/>
      <c r="Q179" s="19"/>
      <c r="R179" s="179" t="str">
        <f>IF(M179&gt;0,SUM(S179+M179),"")</f>
        <v/>
      </c>
      <c r="S179" s="24">
        <v>0.02</v>
      </c>
      <c r="T179" s="19"/>
      <c r="U179" s="19"/>
      <c r="V179" s="19"/>
      <c r="W179" s="19"/>
      <c r="X179" s="19"/>
      <c r="Y179" s="19"/>
      <c r="Z179" s="19"/>
      <c r="AA179" s="19"/>
      <c r="AB179" s="19"/>
    </row>
    <row r="180" spans="1:28" ht="23.25" hidden="1" x14ac:dyDescent="0.25">
      <c r="A180" s="9"/>
      <c r="B180" s="247" t="s">
        <v>1165</v>
      </c>
      <c r="C180" s="247"/>
      <c r="D180" s="247"/>
      <c r="E180" s="24">
        <v>0.02</v>
      </c>
      <c r="F180" s="69"/>
      <c r="G180" s="163" t="str">
        <f>IF(F180&gt;0,SUM(E180+F180),"")</f>
        <v/>
      </c>
      <c r="H180" s="5"/>
      <c r="I180" s="244" t="s">
        <v>1169</v>
      </c>
      <c r="J180" s="245"/>
      <c r="K180" s="246"/>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3" t="str">
        <f>IF(F181&gt;0,SUM(E181+F181),"")</f>
        <v/>
      </c>
      <c r="H181" s="5"/>
      <c r="I181" s="244" t="s">
        <v>1170</v>
      </c>
      <c r="J181" s="245"/>
      <c r="K181" s="246"/>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3" t="str">
        <f>IF(F182&gt;0,SUM(E182+F182),"")</f>
        <v/>
      </c>
      <c r="H182" s="5"/>
      <c r="I182" s="244" t="s">
        <v>1171</v>
      </c>
      <c r="J182" s="245"/>
      <c r="K182" s="246"/>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0.05</v>
      </c>
      <c r="D185" s="92" t="s">
        <v>2633</v>
      </c>
      <c r="E185" s="95">
        <f>+(C185*SUM(K20:K35))</f>
        <v>0</v>
      </c>
      <c r="F185" s="93"/>
      <c r="G185" s="94"/>
      <c r="H185" s="89"/>
      <c r="I185" s="91" t="s">
        <v>2632</v>
      </c>
      <c r="J185" s="184">
        <f>M179</f>
        <v>0</v>
      </c>
      <c r="K185" s="248" t="s">
        <v>2633</v>
      </c>
      <c r="L185" s="248"/>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1" t="s">
        <v>2641</v>
      </c>
      <c r="C192" s="221"/>
      <c r="E192" s="5" t="s">
        <v>20</v>
      </c>
      <c r="H192" s="26" t="s">
        <v>24</v>
      </c>
      <c r="J192" s="5" t="s">
        <v>2642</v>
      </c>
      <c r="K192" s="5"/>
      <c r="M192" s="5"/>
      <c r="N192" s="5"/>
      <c r="O192" s="8"/>
      <c r="Q192" s="154"/>
      <c r="R192" s="155"/>
      <c r="S192" s="155"/>
      <c r="T192" s="154"/>
    </row>
    <row r="193" spans="1:18" ht="15.75" x14ac:dyDescent="0.25">
      <c r="A193" s="9"/>
      <c r="C193" s="126">
        <v>43726</v>
      </c>
      <c r="D193" s="5"/>
      <c r="E193" s="127">
        <v>3638</v>
      </c>
      <c r="F193" s="5"/>
      <c r="G193" s="5"/>
      <c r="H193" s="276" t="s">
        <v>2701</v>
      </c>
      <c r="J193" s="5"/>
      <c r="K193" s="128">
        <v>43885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ht="16.5" x14ac:dyDescent="0.3">
      <c r="A211" s="9"/>
      <c r="B211" s="27" t="s">
        <v>28</v>
      </c>
      <c r="C211" s="275"/>
      <c r="D211" s="21"/>
      <c r="G211" s="27" t="s">
        <v>2625</v>
      </c>
      <c r="H211" s="280" t="s">
        <v>2688</v>
      </c>
      <c r="J211" s="27" t="s">
        <v>2627</v>
      </c>
      <c r="K211" s="280" t="s">
        <v>2688</v>
      </c>
      <c r="L211" s="21"/>
      <c r="M211" s="21"/>
      <c r="N211" s="21"/>
      <c r="O211" s="8"/>
    </row>
    <row r="212" spans="1:15" ht="16.5" x14ac:dyDescent="0.3">
      <c r="A212" s="9"/>
      <c r="B212" s="27" t="s">
        <v>2624</v>
      </c>
      <c r="C212" s="147" t="s">
        <v>2687</v>
      </c>
      <c r="D212" s="21"/>
      <c r="G212" s="27" t="s">
        <v>2626</v>
      </c>
      <c r="H212" s="280">
        <v>3508144658</v>
      </c>
      <c r="J212" s="27" t="s">
        <v>2628</v>
      </c>
      <c r="K212" s="280"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51: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51:E107" xr:uid="{37DC3397-E264-43AA-AD48-1BE3F646824F}">
      <formula1>1</formula1>
      <formula2>54789</formula2>
    </dataValidation>
    <dataValidation type="date" allowBlank="1" showInputMessage="1" showErrorMessage="1" sqref="C193 E114:F160 K193 F49:F107"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I200" zoomScale="85" zoomScaleNormal="85" zoomScaleSheetLayoutView="40" zoomScalePageLayoutView="40" workbookViewId="0">
      <selection activeCell="K211" sqref="K21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1">
        <f ca="1">NOW()</f>
        <v>44194.921581712966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6" t="str">
        <f>HYPERLINK("#Integrante_2!A109","CAPACIDAD RESIDUAL")</f>
        <v>CAPACIDAD RESIDUAL</v>
      </c>
      <c r="F8" s="267"/>
      <c r="G8" s="268"/>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6" t="str">
        <f>HYPERLINK("#Integrante_2!A162","TALENTO HUMANO")</f>
        <v>TALENTO HUMANO</v>
      </c>
      <c r="F9" s="267"/>
      <c r="G9" s="268"/>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6" t="str">
        <f>HYPERLINK("#Integrante_2!F162","INFRAESTRUCTURA")</f>
        <v>INFRAESTRUCTURA</v>
      </c>
      <c r="F10" s="267"/>
      <c r="G10" s="268"/>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2690</v>
      </c>
      <c r="D15" s="35"/>
      <c r="E15" s="35"/>
      <c r="F15" s="5"/>
      <c r="G15" s="32" t="s">
        <v>1168</v>
      </c>
      <c r="H15" s="104"/>
      <c r="I15" s="32" t="s">
        <v>2629</v>
      </c>
      <c r="J15" s="109" t="s">
        <v>2637</v>
      </c>
      <c r="L15" s="263" t="s">
        <v>8</v>
      </c>
      <c r="M15" s="26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69" t="s">
        <v>2644</v>
      </c>
      <c r="I19" s="140" t="s">
        <v>11</v>
      </c>
      <c r="J19" s="141" t="s">
        <v>10</v>
      </c>
      <c r="K19" s="141" t="s">
        <v>2613</v>
      </c>
      <c r="L19" s="141" t="s">
        <v>1161</v>
      </c>
      <c r="M19" s="141" t="s">
        <v>1162</v>
      </c>
      <c r="N19" s="142" t="s">
        <v>2614</v>
      </c>
      <c r="O19" s="137"/>
      <c r="Q19" s="51"/>
      <c r="R19" s="51"/>
    </row>
    <row r="20" spans="1:23" ht="30" customHeight="1" x14ac:dyDescent="0.25">
      <c r="A20" s="9"/>
      <c r="B20" s="110">
        <v>900503160</v>
      </c>
      <c r="C20" s="5"/>
      <c r="D20" s="168"/>
      <c r="E20" s="160" t="s">
        <v>2669</v>
      </c>
      <c r="F20" s="276" t="s">
        <v>2681</v>
      </c>
      <c r="G20" s="5"/>
      <c r="H20" s="269"/>
      <c r="I20" s="149"/>
      <c r="J20" s="150"/>
      <c r="K20" s="151"/>
      <c r="L20" s="152"/>
      <c r="M20" s="152"/>
      <c r="N20" s="135">
        <f>+(M20-L20)/30</f>
        <v>0</v>
      </c>
      <c r="O20" s="138"/>
      <c r="U20" s="134"/>
      <c r="V20" s="106">
        <f ca="1">NOW()</f>
        <v>44194.921581712966</v>
      </c>
      <c r="W20" s="106">
        <f ca="1">NOW()</f>
        <v>44194.921581712966</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9"/>
      <c r="I37" s="130"/>
      <c r="J37" s="130"/>
      <c r="K37" s="130"/>
      <c r="L37" s="130"/>
      <c r="M37" s="130"/>
      <c r="N37" s="130"/>
      <c r="O37" s="131"/>
    </row>
    <row r="38" spans="1:16" ht="21" customHeight="1" x14ac:dyDescent="0.25">
      <c r="A38" s="9"/>
      <c r="B38" s="264" t="str">
        <f>VLOOKUP(B20,EAS!A2:B1439,2,0)</f>
        <v>FUNDACION DE DESARROLLO SOCIAL INTERGLOBAL</v>
      </c>
      <c r="C38" s="264"/>
      <c r="D38" s="264"/>
      <c r="E38" s="264"/>
      <c r="F38" s="264"/>
      <c r="G38" s="5"/>
      <c r="H38" s="132"/>
      <c r="I38" s="273" t="s">
        <v>7</v>
      </c>
      <c r="J38" s="273"/>
      <c r="K38" s="273"/>
      <c r="L38" s="273"/>
      <c r="M38" s="273"/>
      <c r="N38" s="273"/>
      <c r="O38" s="133"/>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2691</v>
      </c>
      <c r="C48" s="125" t="s">
        <v>31</v>
      </c>
      <c r="D48" s="122" t="s">
        <v>2692</v>
      </c>
      <c r="E48" s="145">
        <v>42010</v>
      </c>
      <c r="F48" s="145">
        <v>42735</v>
      </c>
      <c r="G48" s="172">
        <f>IF(AND(E48&lt;&gt;"",F48&lt;&gt;""),((F48-E48)/30),"")</f>
        <v>24.166666666666668</v>
      </c>
      <c r="H48" s="123" t="s">
        <v>2693</v>
      </c>
      <c r="I48" s="122" t="s">
        <v>220</v>
      </c>
      <c r="J48" s="122" t="s">
        <v>514</v>
      </c>
      <c r="K48" s="124">
        <v>300850000</v>
      </c>
      <c r="L48" s="125"/>
      <c r="M48" s="181"/>
      <c r="N48" s="125" t="s">
        <v>27</v>
      </c>
      <c r="O48" s="125" t="s">
        <v>26</v>
      </c>
      <c r="P48" s="79"/>
    </row>
    <row r="49" spans="1:16" s="6" customFormat="1" ht="24.75" customHeight="1" x14ac:dyDescent="0.25">
      <c r="A49" s="143">
        <v>2</v>
      </c>
      <c r="B49" s="123" t="s">
        <v>2691</v>
      </c>
      <c r="C49" s="125" t="s">
        <v>31</v>
      </c>
      <c r="D49" s="122" t="s">
        <v>2694</v>
      </c>
      <c r="E49" s="145">
        <v>42380</v>
      </c>
      <c r="F49" s="145">
        <v>42715</v>
      </c>
      <c r="G49" s="172">
        <f t="shared" ref="G49:G107" si="1">IF(AND(E49&lt;&gt;"",F49&lt;&gt;""),((F49-E49)/30),"")</f>
        <v>11.166666666666666</v>
      </c>
      <c r="H49" s="123" t="s">
        <v>2695</v>
      </c>
      <c r="I49" s="122" t="s">
        <v>220</v>
      </c>
      <c r="J49" s="122" t="s">
        <v>508</v>
      </c>
      <c r="K49" s="124">
        <v>158000000</v>
      </c>
      <c r="L49" s="125"/>
      <c r="M49" s="181"/>
      <c r="N49" s="125" t="s">
        <v>27</v>
      </c>
      <c r="O49" s="125" t="s">
        <v>2686</v>
      </c>
      <c r="P49" s="79"/>
    </row>
    <row r="50" spans="1:16" s="6" customFormat="1" ht="24.75" customHeight="1" x14ac:dyDescent="0.25">
      <c r="A50" s="143">
        <v>3</v>
      </c>
      <c r="B50" s="123" t="s">
        <v>2696</v>
      </c>
      <c r="C50" s="125" t="s">
        <v>31</v>
      </c>
      <c r="D50" s="122" t="s">
        <v>2697</v>
      </c>
      <c r="E50" s="145">
        <v>42887</v>
      </c>
      <c r="F50" s="145">
        <v>43100</v>
      </c>
      <c r="G50" s="172">
        <f t="shared" si="1"/>
        <v>7.1</v>
      </c>
      <c r="H50" s="120" t="s">
        <v>2695</v>
      </c>
      <c r="I50" s="122" t="s">
        <v>453</v>
      </c>
      <c r="J50" s="122" t="s">
        <v>967</v>
      </c>
      <c r="K50" s="124">
        <v>74550000</v>
      </c>
      <c r="L50" s="125"/>
      <c r="M50" s="181"/>
      <c r="N50" s="125" t="s">
        <v>27</v>
      </c>
      <c r="O50" s="125" t="s">
        <v>2686</v>
      </c>
      <c r="P50" s="79"/>
    </row>
    <row r="51" spans="1:16" s="6" customFormat="1" ht="24.75" customHeight="1" outlineLevel="1" x14ac:dyDescent="0.25">
      <c r="A51" s="143">
        <v>4</v>
      </c>
      <c r="B51" s="123" t="s">
        <v>2696</v>
      </c>
      <c r="C51" s="125" t="s">
        <v>31</v>
      </c>
      <c r="D51" s="122" t="s">
        <v>2698</v>
      </c>
      <c r="E51" s="145">
        <v>43221</v>
      </c>
      <c r="F51" s="145">
        <v>43473</v>
      </c>
      <c r="G51" s="172">
        <f t="shared" si="1"/>
        <v>8.4</v>
      </c>
      <c r="H51" s="123" t="s">
        <v>2695</v>
      </c>
      <c r="I51" s="122" t="s">
        <v>453</v>
      </c>
      <c r="J51" s="122" t="s">
        <v>967</v>
      </c>
      <c r="K51" s="124">
        <v>97740000</v>
      </c>
      <c r="L51" s="125"/>
      <c r="M51" s="181"/>
      <c r="N51" s="125" t="s">
        <v>27</v>
      </c>
      <c r="O51" s="125" t="s">
        <v>2686</v>
      </c>
      <c r="P51" s="79"/>
    </row>
    <row r="52" spans="1:16" s="7" customFormat="1" ht="24.75" customHeight="1" outlineLevel="1" x14ac:dyDescent="0.25">
      <c r="A52" s="144">
        <v>5</v>
      </c>
      <c r="B52" s="123" t="s">
        <v>2691</v>
      </c>
      <c r="C52" s="125" t="s">
        <v>31</v>
      </c>
      <c r="D52" s="122" t="s">
        <v>2699</v>
      </c>
      <c r="E52" s="145">
        <v>43479</v>
      </c>
      <c r="F52" s="145">
        <v>43660</v>
      </c>
      <c r="G52" s="172">
        <f t="shared" si="1"/>
        <v>6.0333333333333332</v>
      </c>
      <c r="H52" s="120" t="s">
        <v>2695</v>
      </c>
      <c r="I52" s="122" t="s">
        <v>220</v>
      </c>
      <c r="J52" s="122" t="s">
        <v>508</v>
      </c>
      <c r="K52" s="124">
        <v>96845000</v>
      </c>
      <c r="L52" s="125"/>
      <c r="M52" s="181"/>
      <c r="N52" s="125" t="s">
        <v>27</v>
      </c>
      <c r="O52" s="125" t="s">
        <v>2686</v>
      </c>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2"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38" t="s">
        <v>2648</v>
      </c>
      <c r="J167" s="239"/>
      <c r="K167" s="239"/>
      <c r="L167" s="239"/>
      <c r="M167" s="239"/>
      <c r="N167" s="239"/>
      <c r="O167" s="240"/>
      <c r="U167" s="51"/>
    </row>
    <row r="168" spans="1:28" x14ac:dyDescent="0.25">
      <c r="A168" s="9"/>
      <c r="B168" s="208" t="s">
        <v>2662</v>
      </c>
      <c r="C168" s="208"/>
      <c r="D168" s="208"/>
      <c r="E168" s="8"/>
      <c r="F168" s="5"/>
      <c r="H168" s="82" t="s">
        <v>2661</v>
      </c>
      <c r="I168" s="238"/>
      <c r="J168" s="239"/>
      <c r="K168" s="239"/>
      <c r="L168" s="239"/>
      <c r="M168" s="239"/>
      <c r="N168" s="239"/>
      <c r="O168" s="240"/>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5" t="str">
        <f>HYPERLINK("#Integrante_2!A1","INICIO")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9"/>
      <c r="S177" s="164"/>
      <c r="T177" s="19"/>
      <c r="U177" s="19"/>
      <c r="V177" s="19"/>
      <c r="W177" s="19"/>
      <c r="X177" s="19"/>
      <c r="Y177" s="19"/>
      <c r="Z177" s="19"/>
      <c r="AA177" s="19"/>
      <c r="AB177" s="19"/>
    </row>
    <row r="178" spans="1:28" ht="23.25" x14ac:dyDescent="0.25">
      <c r="A178" s="9"/>
      <c r="B178" s="198"/>
      <c r="C178" s="199"/>
      <c r="D178" s="200"/>
      <c r="E178" s="164" t="s">
        <v>2621</v>
      </c>
      <c r="F178" s="164" t="s">
        <v>2622</v>
      </c>
      <c r="G178" s="164" t="s">
        <v>2623</v>
      </c>
      <c r="H178" s="5"/>
      <c r="I178" s="198"/>
      <c r="J178" s="199"/>
      <c r="K178" s="199"/>
      <c r="L178" s="200"/>
      <c r="M178" s="256" t="s">
        <v>2622</v>
      </c>
      <c r="O178" s="8"/>
      <c r="Q178" s="19"/>
      <c r="R178" s="19"/>
      <c r="S178" s="164" t="s">
        <v>2623</v>
      </c>
      <c r="T178" s="19"/>
      <c r="U178" s="19"/>
      <c r="V178" s="19"/>
      <c r="W178" s="19"/>
      <c r="X178" s="19"/>
      <c r="Y178" s="19"/>
      <c r="Z178" s="19"/>
      <c r="AA178" s="19"/>
      <c r="AB178" s="19"/>
    </row>
    <row r="179" spans="1:28" ht="23.25" x14ac:dyDescent="0.25">
      <c r="A179" s="9"/>
      <c r="B179" s="247" t="s">
        <v>2670</v>
      </c>
      <c r="C179" s="247"/>
      <c r="D179" s="247"/>
      <c r="E179" s="24">
        <v>0.02</v>
      </c>
      <c r="F179" s="178"/>
      <c r="G179" s="179" t="str">
        <f>IF(F179&gt;0,SUM(E179+F179),"")</f>
        <v/>
      </c>
      <c r="H179" s="5"/>
      <c r="I179" s="244" t="s">
        <v>2674</v>
      </c>
      <c r="J179" s="245"/>
      <c r="K179" s="245"/>
      <c r="L179" s="246"/>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63" t="str">
        <f>IF(F180&gt;0,SUM(E180+F180),"")</f>
        <v/>
      </c>
      <c r="H180" s="5"/>
      <c r="I180" s="244" t="s">
        <v>1169</v>
      </c>
      <c r="J180" s="245"/>
      <c r="K180" s="246"/>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3" t="str">
        <f>IF(F181&gt;0,SUM(E181+F181),"")</f>
        <v/>
      </c>
      <c r="H181" s="5"/>
      <c r="I181" s="244" t="s">
        <v>1170</v>
      </c>
      <c r="J181" s="245"/>
      <c r="K181" s="246"/>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3" t="str">
        <f>IF(F182&gt;0,SUM(E182+F182),"")</f>
        <v/>
      </c>
      <c r="H182" s="5"/>
      <c r="I182" s="244" t="s">
        <v>1171</v>
      </c>
      <c r="J182" s="245"/>
      <c r="K182" s="246"/>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48" t="s">
        <v>2633</v>
      </c>
      <c r="L185" s="248"/>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1" t="s">
        <v>2641</v>
      </c>
      <c r="C192" s="221"/>
      <c r="E192" s="5" t="s">
        <v>20</v>
      </c>
      <c r="H192" s="167" t="s">
        <v>24</v>
      </c>
      <c r="J192" s="5" t="s">
        <v>2642</v>
      </c>
      <c r="K192" s="5"/>
      <c r="M192" s="5"/>
      <c r="N192" s="5"/>
      <c r="O192" s="50"/>
      <c r="Q192" s="154"/>
      <c r="R192" s="155"/>
      <c r="S192" s="155"/>
      <c r="T192" s="154"/>
    </row>
    <row r="193" spans="1:18" x14ac:dyDescent="0.25">
      <c r="A193" s="9"/>
      <c r="C193" s="128">
        <v>42983</v>
      </c>
      <c r="D193" s="5"/>
      <c r="E193" s="127">
        <v>2414</v>
      </c>
      <c r="F193" s="5"/>
      <c r="G193" s="5"/>
      <c r="H193" s="147" t="s">
        <v>2700</v>
      </c>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ht="16.5" x14ac:dyDescent="0.3">
      <c r="A211" s="9"/>
      <c r="B211" s="27" t="s">
        <v>28</v>
      </c>
      <c r="C211" s="127" t="s">
        <v>2687</v>
      </c>
      <c r="D211" s="21"/>
      <c r="G211" s="27" t="s">
        <v>2625</v>
      </c>
      <c r="H211" s="148"/>
      <c r="J211" s="27" t="s">
        <v>2627</v>
      </c>
      <c r="K211" s="280" t="s">
        <v>2688</v>
      </c>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1">
        <f ca="1">NOW()</f>
        <v>44194.921581712966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6" t="str">
        <f>HYPERLINK("#Integrante_3!A109","CAPACIDAD RESIDUAL")</f>
        <v>CAPACIDAD RESIDUAL</v>
      </c>
      <c r="F8" s="267"/>
      <c r="G8" s="268"/>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6" t="str">
        <f>HYPERLINK("#Integrante_3!A162","TALENTO HUMANO")</f>
        <v>TALENTO HUMANO</v>
      </c>
      <c r="F9" s="267"/>
      <c r="G9" s="268"/>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6" t="str">
        <f>HYPERLINK("#Integrante_3!F162","INFRAESTRUCTURA")</f>
        <v>INFRAESTRUCTURA</v>
      </c>
      <c r="F10" s="267"/>
      <c r="G10" s="268"/>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3" t="s">
        <v>8</v>
      </c>
      <c r="M15" s="26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69"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69"/>
      <c r="I20" s="149"/>
      <c r="J20" s="150"/>
      <c r="K20" s="151"/>
      <c r="L20" s="152"/>
      <c r="M20" s="152"/>
      <c r="N20" s="135">
        <f>+(M20-L20)/30</f>
        <v>0</v>
      </c>
      <c r="O20" s="138"/>
      <c r="U20" s="134"/>
      <c r="V20" s="106">
        <f ca="1">NOW()</f>
        <v>44194.921581712966</v>
      </c>
      <c r="W20" s="106">
        <f ca="1">NOW()</f>
        <v>44194.921581712966</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9"/>
      <c r="I37" s="130"/>
      <c r="J37" s="130"/>
      <c r="K37" s="130"/>
      <c r="L37" s="130"/>
      <c r="M37" s="130"/>
      <c r="N37" s="130"/>
      <c r="O37" s="131"/>
    </row>
    <row r="38" spans="1:16" ht="21" customHeight="1" x14ac:dyDescent="0.25">
      <c r="A38" s="9"/>
      <c r="B38" s="264" t="e">
        <f>VLOOKUP(B20,EAS!A2:B1439,2,0)</f>
        <v>#N/A</v>
      </c>
      <c r="C38" s="264"/>
      <c r="D38" s="264"/>
      <c r="E38" s="264"/>
      <c r="F38" s="264"/>
      <c r="G38" s="5"/>
      <c r="H38" s="132"/>
      <c r="I38" s="273" t="s">
        <v>7</v>
      </c>
      <c r="J38" s="273"/>
      <c r="K38" s="273"/>
      <c r="L38" s="273"/>
      <c r="M38" s="273"/>
      <c r="N38" s="273"/>
      <c r="O38" s="133"/>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2664</v>
      </c>
      <c r="B161" s="231"/>
      <c r="C161" s="231"/>
      <c r="D161" s="231"/>
      <c r="E161" s="232"/>
      <c r="F161" s="233" t="s">
        <v>2665</v>
      </c>
      <c r="G161" s="233"/>
      <c r="H161" s="233"/>
      <c r="I161" s="230" t="s">
        <v>2635</v>
      </c>
      <c r="J161" s="231"/>
      <c r="K161" s="231"/>
      <c r="L161" s="231"/>
      <c r="M161" s="231"/>
      <c r="N161" s="231"/>
      <c r="O161" s="232"/>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38" t="s">
        <v>2648</v>
      </c>
      <c r="J165" s="239"/>
      <c r="K165" s="239"/>
      <c r="L165" s="239"/>
      <c r="M165" s="239"/>
      <c r="N165" s="239"/>
      <c r="O165" s="240"/>
      <c r="U165" s="51"/>
    </row>
    <row r="166" spans="1:28" x14ac:dyDescent="0.25">
      <c r="A166" s="9"/>
      <c r="B166" s="208" t="s">
        <v>2662</v>
      </c>
      <c r="C166" s="208"/>
      <c r="D166" s="208"/>
      <c r="E166" s="8"/>
      <c r="F166" s="5"/>
      <c r="H166" s="82" t="s">
        <v>2661</v>
      </c>
      <c r="I166" s="238"/>
      <c r="J166" s="239"/>
      <c r="K166" s="239"/>
      <c r="L166" s="239"/>
      <c r="M166" s="239"/>
      <c r="N166" s="239"/>
      <c r="O166" s="240"/>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07"/>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2670</v>
      </c>
      <c r="C174" s="194"/>
      <c r="D174" s="194"/>
      <c r="E174" s="194"/>
      <c r="F174" s="194"/>
      <c r="G174" s="194"/>
      <c r="H174" s="20"/>
      <c r="I174" s="201" t="s">
        <v>2674</v>
      </c>
      <c r="J174" s="202"/>
      <c r="K174" s="202"/>
      <c r="L174" s="202"/>
      <c r="M174" s="202"/>
      <c r="O174" s="185" t="str">
        <f>HYPERLINK("#Integrante_3!A1","INICIO")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2679</v>
      </c>
      <c r="O175" s="8"/>
      <c r="Q175" s="19"/>
      <c r="R175" s="164"/>
      <c r="S175" s="19"/>
      <c r="T175" s="19"/>
      <c r="U175" s="19"/>
      <c r="V175" s="19"/>
      <c r="W175" s="19"/>
      <c r="X175" s="19"/>
      <c r="Y175" s="19"/>
      <c r="Z175" s="19"/>
      <c r="AA175" s="19"/>
      <c r="AB175" s="19"/>
    </row>
    <row r="176" spans="1:28" ht="23.25" x14ac:dyDescent="0.25">
      <c r="A176" s="9"/>
      <c r="B176" s="198"/>
      <c r="C176" s="199"/>
      <c r="D176" s="200"/>
      <c r="E176" s="164" t="s">
        <v>2621</v>
      </c>
      <c r="F176" s="164" t="s">
        <v>2622</v>
      </c>
      <c r="G176" s="164" t="s">
        <v>2623</v>
      </c>
      <c r="H176" s="5"/>
      <c r="I176" s="198"/>
      <c r="J176" s="199"/>
      <c r="K176" s="199"/>
      <c r="L176" s="200"/>
      <c r="M176" s="256"/>
      <c r="O176" s="8"/>
      <c r="Q176" s="19"/>
      <c r="R176" s="164" t="s">
        <v>2623</v>
      </c>
      <c r="S176" s="19"/>
      <c r="T176" s="19"/>
      <c r="U176" s="19"/>
      <c r="V176" s="19"/>
      <c r="W176" s="19"/>
      <c r="X176" s="19"/>
      <c r="Y176" s="19"/>
      <c r="Z176" s="19"/>
      <c r="AA176" s="19"/>
      <c r="AB176" s="19"/>
    </row>
    <row r="177" spans="1:28" ht="23.25" x14ac:dyDescent="0.25">
      <c r="A177" s="9"/>
      <c r="B177" s="247" t="s">
        <v>2670</v>
      </c>
      <c r="C177" s="247"/>
      <c r="D177" s="247"/>
      <c r="E177" s="24">
        <v>0.02</v>
      </c>
      <c r="F177" s="178"/>
      <c r="G177" s="179" t="str">
        <f>IF(F177&gt;0,SUM(E177+F177),"")</f>
        <v/>
      </c>
      <c r="H177" s="5"/>
      <c r="I177" s="244" t="s">
        <v>2674</v>
      </c>
      <c r="J177" s="245"/>
      <c r="K177" s="245"/>
      <c r="L177" s="246"/>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47" t="s">
        <v>1165</v>
      </c>
      <c r="C178" s="247"/>
      <c r="D178" s="247"/>
      <c r="E178" s="24">
        <v>0.02</v>
      </c>
      <c r="F178" s="69"/>
      <c r="G178" s="163" t="str">
        <f>IF(F178&gt;0,SUM(E178+F178),"")</f>
        <v/>
      </c>
      <c r="H178" s="5"/>
      <c r="I178" s="244" t="s">
        <v>1169</v>
      </c>
      <c r="J178" s="245"/>
      <c r="K178" s="246"/>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3" t="str">
        <f>IF(F179&gt;0,SUM(E179+F179),"")</f>
        <v/>
      </c>
      <c r="H179" s="5"/>
      <c r="I179" s="244" t="s">
        <v>1170</v>
      </c>
      <c r="J179" s="245"/>
      <c r="K179" s="246"/>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3" t="str">
        <f>IF(F180&gt;0,SUM(E180+F180),"")</f>
        <v/>
      </c>
      <c r="H180" s="5"/>
      <c r="I180" s="244" t="s">
        <v>1171</v>
      </c>
      <c r="J180" s="245"/>
      <c r="K180" s="246"/>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48" t="s">
        <v>2633</v>
      </c>
      <c r="L183" s="248"/>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1" t="s">
        <v>2641</v>
      </c>
      <c r="C190" s="221"/>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3" t="s">
        <v>2663</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1">
        <f ca="1">NOW()</f>
        <v>44194.921581712966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6" t="str">
        <f>HYPERLINK("#Integrante_4!A109","CAPACIDAD RESIDUAL")</f>
        <v>CAPACIDAD RESIDUAL</v>
      </c>
      <c r="F8" s="267"/>
      <c r="G8" s="268"/>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6" t="str">
        <f>HYPERLINK("#Integrante_4!A162","TALENTO HUMANO")</f>
        <v>TALENTO HUMANO</v>
      </c>
      <c r="F9" s="267"/>
      <c r="G9" s="268"/>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6" t="str">
        <f>HYPERLINK("#Integrante_4!F162","INFRAESTRUCTURA")</f>
        <v>INFRAESTRUCTURA</v>
      </c>
      <c r="F10" s="267"/>
      <c r="G10" s="268"/>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3" t="s">
        <v>8</v>
      </c>
      <c r="M15" s="26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69"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69"/>
      <c r="I20" s="149"/>
      <c r="J20" s="150"/>
      <c r="K20" s="151"/>
      <c r="L20" s="152"/>
      <c r="M20" s="152"/>
      <c r="N20" s="135">
        <f>+(M20-L20)/30</f>
        <v>0</v>
      </c>
      <c r="O20" s="138"/>
      <c r="U20" s="134"/>
      <c r="V20" s="106">
        <f ca="1">NOW()</f>
        <v>44194.921581712966</v>
      </c>
      <c r="W20" s="106">
        <f ca="1">NOW()</f>
        <v>44194.921581712966</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9"/>
      <c r="I37" s="130"/>
      <c r="J37" s="130"/>
      <c r="K37" s="130"/>
      <c r="L37" s="130"/>
      <c r="M37" s="130"/>
      <c r="N37" s="130"/>
      <c r="O37" s="131"/>
    </row>
    <row r="38" spans="1:16" ht="21" customHeight="1" x14ac:dyDescent="0.25">
      <c r="A38" s="9"/>
      <c r="B38" s="264" t="e">
        <f>VLOOKUP(B20,EAS!A2:B1439,2,0)</f>
        <v>#N/A</v>
      </c>
      <c r="C38" s="264"/>
      <c r="D38" s="264"/>
      <c r="E38" s="264"/>
      <c r="F38" s="264"/>
      <c r="G38" s="5"/>
      <c r="H38" s="132"/>
      <c r="I38" s="273" t="s">
        <v>7</v>
      </c>
      <c r="J38" s="273"/>
      <c r="K38" s="273"/>
      <c r="L38" s="273"/>
      <c r="M38" s="273"/>
      <c r="N38" s="273"/>
      <c r="O38" s="133"/>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38" t="s">
        <v>2648</v>
      </c>
      <c r="J167" s="239"/>
      <c r="K167" s="239"/>
      <c r="L167" s="239"/>
      <c r="M167" s="239"/>
      <c r="N167" s="239"/>
      <c r="O167" s="240"/>
      <c r="U167" s="51"/>
    </row>
    <row r="168" spans="1:28" x14ac:dyDescent="0.25">
      <c r="A168" s="9"/>
      <c r="B168" s="208" t="s">
        <v>2662</v>
      </c>
      <c r="C168" s="208"/>
      <c r="D168" s="208"/>
      <c r="E168" s="8"/>
      <c r="F168" s="5"/>
      <c r="H168" s="82" t="s">
        <v>2661</v>
      </c>
      <c r="I168" s="238"/>
      <c r="J168" s="239"/>
      <c r="K168" s="239"/>
      <c r="L168" s="239"/>
      <c r="M168" s="239"/>
      <c r="N168" s="239"/>
      <c r="O168" s="240"/>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5" t="str">
        <f>HYPERLINK("#Integrante_4!A1","INICIO")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64"/>
      <c r="S177" s="19"/>
      <c r="T177" s="19"/>
      <c r="U177" s="19"/>
      <c r="V177" s="19"/>
      <c r="W177" s="19"/>
      <c r="X177" s="19"/>
      <c r="Y177" s="19"/>
      <c r="Z177" s="19"/>
      <c r="AA177" s="19"/>
      <c r="AB177" s="19"/>
    </row>
    <row r="178" spans="1:28" ht="23.25" x14ac:dyDescent="0.25">
      <c r="A178" s="9"/>
      <c r="B178" s="198"/>
      <c r="C178" s="199"/>
      <c r="D178" s="200"/>
      <c r="E178" s="164" t="s">
        <v>2621</v>
      </c>
      <c r="F178" s="164" t="s">
        <v>2622</v>
      </c>
      <c r="G178" s="164" t="s">
        <v>2623</v>
      </c>
      <c r="H178" s="5"/>
      <c r="I178" s="198"/>
      <c r="J178" s="199"/>
      <c r="K178" s="199"/>
      <c r="L178" s="200"/>
      <c r="M178" s="256"/>
      <c r="O178" s="8"/>
      <c r="Q178" s="19"/>
      <c r="R178" s="164" t="s">
        <v>2623</v>
      </c>
      <c r="S178" s="19"/>
      <c r="T178" s="19"/>
      <c r="U178" s="19"/>
      <c r="V178" s="19"/>
      <c r="W178" s="19"/>
      <c r="X178" s="19"/>
      <c r="Y178" s="19"/>
      <c r="Z178" s="19"/>
      <c r="AA178" s="19"/>
      <c r="AB178" s="19"/>
    </row>
    <row r="179" spans="1:28" ht="23.25" x14ac:dyDescent="0.25">
      <c r="A179" s="9"/>
      <c r="B179" s="247" t="s">
        <v>2670</v>
      </c>
      <c r="C179" s="247"/>
      <c r="D179" s="247"/>
      <c r="E179" s="24">
        <v>0.02</v>
      </c>
      <c r="F179" s="178"/>
      <c r="G179" s="179" t="str">
        <f>IF(F179&gt;0,SUM(E179+F179),"")</f>
        <v/>
      </c>
      <c r="H179" s="5"/>
      <c r="I179" s="244" t="s">
        <v>2674</v>
      </c>
      <c r="J179" s="245"/>
      <c r="K179" s="245"/>
      <c r="L179" s="246"/>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47" t="s">
        <v>1165</v>
      </c>
      <c r="C180" s="247"/>
      <c r="D180" s="247"/>
      <c r="E180" s="24">
        <v>0.02</v>
      </c>
      <c r="F180" s="69"/>
      <c r="G180" s="163" t="str">
        <f>IF(F180&gt;0,SUM(E180+F180),"")</f>
        <v/>
      </c>
      <c r="H180" s="5"/>
      <c r="I180" s="244" t="s">
        <v>1169</v>
      </c>
      <c r="J180" s="245"/>
      <c r="K180" s="246"/>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3" t="str">
        <f>IF(F181&gt;0,SUM(E181+F181),"")</f>
        <v/>
      </c>
      <c r="H181" s="5"/>
      <c r="I181" s="244" t="s">
        <v>1170</v>
      </c>
      <c r="J181" s="245"/>
      <c r="K181" s="246"/>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3" t="str">
        <f>IF(F182&gt;0,SUM(E182+F182),"")</f>
        <v/>
      </c>
      <c r="H182" s="5"/>
      <c r="I182" s="244" t="s">
        <v>1171</v>
      </c>
      <c r="J182" s="245"/>
      <c r="K182" s="246"/>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48" t="s">
        <v>2633</v>
      </c>
      <c r="L185" s="248"/>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1" t="s">
        <v>2641</v>
      </c>
      <c r="C192" s="221"/>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1">
        <f ca="1">NOW()</f>
        <v>44194.921581712966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6" t="str">
        <f>HYPERLINK("#Integrante_5!A109","CAPACIDAD RESIDUAL")</f>
        <v>CAPACIDAD RESIDUAL</v>
      </c>
      <c r="F8" s="267"/>
      <c r="G8" s="268"/>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6" t="str">
        <f>HYPERLINK("#Integrante_5!A162","TALENTO HUMANO")</f>
        <v>TALENTO HUMANO</v>
      </c>
      <c r="F9" s="267"/>
      <c r="G9" s="268"/>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6" t="str">
        <f>HYPERLINK("#Integrante_5!F162","INFRAESTRUCTURA")</f>
        <v>INFRAESTRUCTURA</v>
      </c>
      <c r="F10" s="267"/>
      <c r="G10" s="268"/>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3" t="s">
        <v>8</v>
      </c>
      <c r="M15" s="26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69"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69"/>
      <c r="I20" s="149"/>
      <c r="J20" s="150"/>
      <c r="K20" s="151"/>
      <c r="L20" s="152"/>
      <c r="M20" s="152"/>
      <c r="N20" s="135">
        <f>+(M20-L20)/30</f>
        <v>0</v>
      </c>
      <c r="O20" s="138"/>
      <c r="U20" s="134"/>
      <c r="V20" s="106">
        <f ca="1">NOW()</f>
        <v>44194.921581712966</v>
      </c>
      <c r="W20" s="106">
        <f ca="1">NOW()</f>
        <v>44194.921581712966</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9"/>
      <c r="I37" s="130"/>
      <c r="J37" s="130"/>
      <c r="K37" s="130"/>
      <c r="L37" s="130"/>
      <c r="M37" s="130"/>
      <c r="N37" s="130"/>
      <c r="O37" s="131"/>
    </row>
    <row r="38" spans="1:16" ht="21" customHeight="1" x14ac:dyDescent="0.25">
      <c r="A38" s="9"/>
      <c r="B38" s="264" t="e">
        <f>VLOOKUP(B20,EAS!A2:B1439,2,0)</f>
        <v>#N/A</v>
      </c>
      <c r="C38" s="264"/>
      <c r="D38" s="264"/>
      <c r="E38" s="264"/>
      <c r="F38" s="264"/>
      <c r="G38" s="5"/>
      <c r="H38" s="132"/>
      <c r="I38" s="273" t="s">
        <v>7</v>
      </c>
      <c r="J38" s="273"/>
      <c r="K38" s="273"/>
      <c r="L38" s="273"/>
      <c r="M38" s="273"/>
      <c r="N38" s="273"/>
      <c r="O38" s="133"/>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2664</v>
      </c>
      <c r="B161" s="231"/>
      <c r="C161" s="231"/>
      <c r="D161" s="231"/>
      <c r="E161" s="232"/>
      <c r="F161" s="233" t="s">
        <v>2665</v>
      </c>
      <c r="G161" s="233"/>
      <c r="H161" s="233"/>
      <c r="I161" s="230" t="s">
        <v>2635</v>
      </c>
      <c r="J161" s="231"/>
      <c r="K161" s="231"/>
      <c r="L161" s="231"/>
      <c r="M161" s="231"/>
      <c r="N161" s="231"/>
      <c r="O161" s="232"/>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38" t="s">
        <v>2648</v>
      </c>
      <c r="J165" s="239"/>
      <c r="K165" s="239"/>
      <c r="L165" s="239"/>
      <c r="M165" s="239"/>
      <c r="N165" s="239"/>
      <c r="O165" s="240"/>
      <c r="U165" s="51"/>
    </row>
    <row r="166" spans="1:28" x14ac:dyDescent="0.25">
      <c r="A166" s="9"/>
      <c r="B166" s="208" t="s">
        <v>2662</v>
      </c>
      <c r="C166" s="208"/>
      <c r="D166" s="208"/>
      <c r="E166" s="8"/>
      <c r="F166" s="5"/>
      <c r="H166" s="82" t="s">
        <v>2661</v>
      </c>
      <c r="I166" s="238"/>
      <c r="J166" s="239"/>
      <c r="K166" s="239"/>
      <c r="L166" s="239"/>
      <c r="M166" s="239"/>
      <c r="N166" s="239"/>
      <c r="O166" s="240"/>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07"/>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2670</v>
      </c>
      <c r="C174" s="194"/>
      <c r="D174" s="194"/>
      <c r="E174" s="194"/>
      <c r="F174" s="194"/>
      <c r="G174" s="194"/>
      <c r="H174" s="20"/>
      <c r="I174" s="201" t="s">
        <v>2678</v>
      </c>
      <c r="J174" s="202"/>
      <c r="K174" s="202"/>
      <c r="L174" s="202"/>
      <c r="M174" s="202"/>
      <c r="O174" s="185" t="str">
        <f>HYPERLINK("#Integrante_5!A1","INICIO")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2679</v>
      </c>
      <c r="O175" s="8"/>
      <c r="Q175" s="19"/>
      <c r="R175" s="19"/>
      <c r="S175" s="164"/>
      <c r="T175" s="19"/>
      <c r="U175" s="19"/>
      <c r="V175" s="19"/>
      <c r="W175" s="19"/>
      <c r="X175" s="19"/>
      <c r="Y175" s="19"/>
      <c r="Z175" s="19"/>
      <c r="AA175" s="19"/>
      <c r="AB175" s="19"/>
    </row>
    <row r="176" spans="1:28" ht="23.25" x14ac:dyDescent="0.25">
      <c r="A176" s="9"/>
      <c r="B176" s="198"/>
      <c r="C176" s="199"/>
      <c r="D176" s="200"/>
      <c r="E176" s="164" t="s">
        <v>2621</v>
      </c>
      <c r="F176" s="164" t="s">
        <v>2622</v>
      </c>
      <c r="G176" s="164" t="s">
        <v>2623</v>
      </c>
      <c r="H176" s="5"/>
      <c r="I176" s="198"/>
      <c r="J176" s="199"/>
      <c r="K176" s="199"/>
      <c r="L176" s="200"/>
      <c r="M176" s="256"/>
      <c r="O176" s="8"/>
      <c r="Q176" s="19"/>
      <c r="R176" s="19"/>
      <c r="S176" s="164" t="s">
        <v>2623</v>
      </c>
      <c r="T176" s="19"/>
      <c r="U176" s="19"/>
      <c r="V176" s="19"/>
      <c r="W176" s="19"/>
      <c r="X176" s="19"/>
      <c r="Y176" s="19"/>
      <c r="Z176" s="19"/>
      <c r="AA176" s="19"/>
      <c r="AB176" s="19"/>
    </row>
    <row r="177" spans="1:28" ht="23.25" x14ac:dyDescent="0.25">
      <c r="A177" s="9"/>
      <c r="B177" s="247" t="s">
        <v>2670</v>
      </c>
      <c r="C177" s="247"/>
      <c r="D177" s="247"/>
      <c r="E177" s="24">
        <v>0.02</v>
      </c>
      <c r="F177" s="178"/>
      <c r="G177" s="179" t="str">
        <f>IF(F177&gt;0,SUM(E177+F177),"")</f>
        <v/>
      </c>
      <c r="H177" s="5"/>
      <c r="I177" s="244" t="s">
        <v>2672</v>
      </c>
      <c r="J177" s="245"/>
      <c r="K177" s="245"/>
      <c r="L177" s="246"/>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7" t="s">
        <v>1165</v>
      </c>
      <c r="C178" s="247"/>
      <c r="D178" s="247"/>
      <c r="E178" s="24">
        <v>0.02</v>
      </c>
      <c r="F178" s="69"/>
      <c r="G178" s="163" t="str">
        <f>IF(F178&gt;0,SUM(E178+F178),"")</f>
        <v/>
      </c>
      <c r="H178" s="5"/>
      <c r="I178" s="244" t="s">
        <v>1169</v>
      </c>
      <c r="J178" s="245"/>
      <c r="K178" s="246"/>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3" t="str">
        <f>IF(F179&gt;0,SUM(E179+F179),"")</f>
        <v/>
      </c>
      <c r="H179" s="5"/>
      <c r="I179" s="244" t="s">
        <v>1170</v>
      </c>
      <c r="J179" s="245"/>
      <c r="K179" s="246"/>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3" t="str">
        <f>IF(F180&gt;0,SUM(E180+F180),"")</f>
        <v/>
      </c>
      <c r="H180" s="5"/>
      <c r="I180" s="244" t="s">
        <v>1171</v>
      </c>
      <c r="J180" s="245"/>
      <c r="K180" s="246"/>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48" t="s">
        <v>2633</v>
      </c>
      <c r="L183" s="248"/>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1" t="s">
        <v>2641</v>
      </c>
      <c r="C190" s="221"/>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3" t="s">
        <v>2663</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41" zoomScale="70" zoomScaleNormal="70" zoomScaleSheetLayoutView="40" zoomScalePageLayoutView="40" workbookViewId="0">
      <selection activeCell="B48" sqref="B4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1">
        <f ca="1">NOW()</f>
        <v>44194.921581712966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6" t="str">
        <f>HYPERLINK("#Integrante_6!A109","CAPACIDAD RESIDUAL")</f>
        <v>CAPACIDAD RESIDUAL</v>
      </c>
      <c r="F8" s="267"/>
      <c r="G8" s="268"/>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6" t="str">
        <f>HYPERLINK("#Integrante_6!A162","TALENTO HUMANO")</f>
        <v>TALENTO HUMANO</v>
      </c>
      <c r="F9" s="267"/>
      <c r="G9" s="268"/>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6" t="str">
        <f>HYPERLINK("#Integrante_6!F162","INFRAESTRUCTURA")</f>
        <v>INFRAESTRUCTURA</v>
      </c>
      <c r="F10" s="267"/>
      <c r="G10" s="268"/>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3" t="s">
        <v>8</v>
      </c>
      <c r="M15" s="26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69"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276" t="s">
        <v>2681</v>
      </c>
      <c r="G20" s="5"/>
      <c r="H20" s="269"/>
      <c r="I20" s="149"/>
      <c r="J20" s="150"/>
      <c r="K20" s="151"/>
      <c r="L20" s="152"/>
      <c r="M20" s="152"/>
      <c r="N20" s="135">
        <f>+(M20-L20)/30</f>
        <v>0</v>
      </c>
      <c r="O20" s="138"/>
      <c r="U20" s="134"/>
      <c r="V20" s="106">
        <f ca="1">NOW()</f>
        <v>44194.921581712966</v>
      </c>
      <c r="W20" s="106">
        <f ca="1">NOW()</f>
        <v>44194.921581712966</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9"/>
      <c r="I37" s="130"/>
      <c r="J37" s="130"/>
      <c r="K37" s="130"/>
      <c r="L37" s="130"/>
      <c r="M37" s="130"/>
      <c r="N37" s="130"/>
      <c r="O37" s="131"/>
    </row>
    <row r="38" spans="1:16" ht="21" customHeight="1" x14ac:dyDescent="0.25">
      <c r="A38" s="9"/>
      <c r="B38" s="264" t="e">
        <f>VLOOKUP(B20,EAS!A2:B1439,2,0)</f>
        <v>#N/A</v>
      </c>
      <c r="C38" s="264"/>
      <c r="D38" s="264"/>
      <c r="E38" s="264"/>
      <c r="F38" s="264"/>
      <c r="G38" s="5"/>
      <c r="H38" s="132"/>
      <c r="I38" s="273" t="s">
        <v>7</v>
      </c>
      <c r="J38" s="273"/>
      <c r="K38" s="273"/>
      <c r="L38" s="273"/>
      <c r="M38" s="273"/>
      <c r="N38" s="273"/>
      <c r="O38" s="133"/>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38" t="s">
        <v>2648</v>
      </c>
      <c r="J167" s="239"/>
      <c r="K167" s="239"/>
      <c r="L167" s="239"/>
      <c r="M167" s="239"/>
      <c r="N167" s="239"/>
      <c r="O167" s="240"/>
      <c r="U167" s="51"/>
    </row>
    <row r="168" spans="1:28" x14ac:dyDescent="0.25">
      <c r="A168" s="9"/>
      <c r="B168" s="208" t="s">
        <v>2662</v>
      </c>
      <c r="C168" s="208"/>
      <c r="D168" s="208"/>
      <c r="E168" s="8"/>
      <c r="F168" s="5"/>
      <c r="H168" s="82" t="s">
        <v>2661</v>
      </c>
      <c r="I168" s="238"/>
      <c r="J168" s="239"/>
      <c r="K168" s="239"/>
      <c r="L168" s="239"/>
      <c r="M168" s="239"/>
      <c r="N168" s="239"/>
      <c r="O168" s="240"/>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5" t="str">
        <f>HYPERLINK("#Integrante_6!A1","INICIO")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9"/>
      <c r="S177" s="164"/>
      <c r="T177" s="19"/>
      <c r="U177" s="19"/>
      <c r="V177" s="19"/>
      <c r="W177" s="19"/>
      <c r="X177" s="19"/>
      <c r="Y177" s="19"/>
      <c r="Z177" s="19"/>
      <c r="AA177" s="19"/>
      <c r="AB177" s="19"/>
    </row>
    <row r="178" spans="1:28" ht="23.25" x14ac:dyDescent="0.25">
      <c r="A178" s="9"/>
      <c r="B178" s="198"/>
      <c r="C178" s="199"/>
      <c r="D178" s="200"/>
      <c r="E178" s="164" t="s">
        <v>2621</v>
      </c>
      <c r="F178" s="164" t="s">
        <v>2622</v>
      </c>
      <c r="G178" s="164" t="s">
        <v>2623</v>
      </c>
      <c r="H178" s="5"/>
      <c r="I178" s="198"/>
      <c r="J178" s="199"/>
      <c r="K178" s="199"/>
      <c r="L178" s="200"/>
      <c r="M178" s="256"/>
      <c r="O178" s="8"/>
      <c r="Q178" s="19"/>
      <c r="R178" s="19"/>
      <c r="S178" s="164" t="s">
        <v>2623</v>
      </c>
      <c r="T178" s="19"/>
      <c r="U178" s="19"/>
      <c r="V178" s="19"/>
      <c r="W178" s="19"/>
      <c r="X178" s="19"/>
      <c r="Y178" s="19"/>
      <c r="Z178" s="19"/>
      <c r="AA178" s="19"/>
      <c r="AB178" s="19"/>
    </row>
    <row r="179" spans="1:28" ht="23.25" x14ac:dyDescent="0.25">
      <c r="A179" s="9"/>
      <c r="B179" s="247" t="s">
        <v>2670</v>
      </c>
      <c r="C179" s="247"/>
      <c r="D179" s="247"/>
      <c r="E179" s="24">
        <v>0.02</v>
      </c>
      <c r="F179" s="178"/>
      <c r="G179" s="179" t="str">
        <f>IF(F179&gt;0,SUM(E179+F179),"")</f>
        <v/>
      </c>
      <c r="H179" s="5"/>
      <c r="I179" s="244" t="s">
        <v>2672</v>
      </c>
      <c r="J179" s="245"/>
      <c r="K179" s="245"/>
      <c r="L179" s="246"/>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63" t="str">
        <f>IF(F180&gt;0,SUM(E180+F180),"")</f>
        <v/>
      </c>
      <c r="H180" s="5"/>
      <c r="I180" s="244" t="s">
        <v>1169</v>
      </c>
      <c r="J180" s="245"/>
      <c r="K180" s="246"/>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3" t="str">
        <f>IF(F181&gt;0,SUM(E181+F181),"")</f>
        <v/>
      </c>
      <c r="H181" s="5"/>
      <c r="I181" s="244" t="s">
        <v>1170</v>
      </c>
      <c r="J181" s="245"/>
      <c r="K181" s="246"/>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3" t="str">
        <f>IF(F182&gt;0,SUM(E182+F182),"")</f>
        <v/>
      </c>
      <c r="H182" s="5"/>
      <c r="I182" s="244" t="s">
        <v>1171</v>
      </c>
      <c r="J182" s="245"/>
      <c r="K182" s="246"/>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48" t="s">
        <v>2633</v>
      </c>
      <c r="L185" s="248"/>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1" t="s">
        <v>2641</v>
      </c>
      <c r="C192" s="221"/>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290</vt:i4>
      </vt:variant>
    </vt:vector>
  </HeadingPairs>
  <TitlesOfParts>
    <vt:vector size="299" baseType="lpstr">
      <vt:lpstr>Integrante_1</vt:lpstr>
      <vt:lpstr>Integrante_2</vt:lpstr>
      <vt:lpstr>Integrante_3</vt:lpstr>
      <vt:lpstr>Integrante_4</vt:lpstr>
      <vt:lpstr>Integrante_5</vt:lpstr>
      <vt:lpstr>Integrante_6</vt:lpstr>
      <vt:lpstr>Listas</vt:lpstr>
      <vt:lpstr>ListasDpto-Mpio</vt:lpstr>
      <vt:lpstr>EAS</vt:lpstr>
      <vt:lpstr>Integrante_6!_Hlk60138858</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Tatiana</cp:lastModifiedBy>
  <cp:lastPrinted>2020-12-11T17:12:38Z</cp:lastPrinted>
  <dcterms:created xsi:type="dcterms:W3CDTF">2020-10-14T21:57:42Z</dcterms:created>
  <dcterms:modified xsi:type="dcterms:W3CDTF">2020-12-30T03:07:26Z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