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AYATAWACOOP\CAICEMAPA\"/>
    </mc:Choice>
  </mc:AlternateContent>
  <xr:revisionPtr revIDLastSave="0" documentId="8_{E4F832DF-652D-4C8B-8569-39A1AA2D03AD}"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_Hlk60138858" localSheetId="5">Integrante_6!$F$20</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<sst xmlns="http://schemas.openxmlformats.org/spreadsheetml/2006/main" count="4420" uniqueCount="2702">
  <si>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</si>
  <si>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</si>
  <si>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</si>
  <si>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</si>
  <si>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</si>
  <si>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</si>
  <si>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</si>
  <si>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</si>
  <si>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</si>
  <si>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</si>
  <si>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</si>
  <si>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</si>
  <si>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</si>
  <si>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</si>
  <si>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</si>
  <si>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</si>
  <si>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</si>
  <si>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</si>
  <si>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</si>
  <si>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</si>
  <si>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</si>
  <si>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</si>
  <si>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</si>
  <si>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</si>
  <si>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</si>
  <si>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</si>
  <si>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</si>
  <si>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</si>
  <si>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</si>
  <si>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</si>
  <si>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</si>
  <si>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</si>
  <si>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</si>
  <si>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</si>
  <si>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</si>
  <si>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</si>
  <si>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</si>
  <si>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</si>
  <si>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</si>
  <si>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</si>
  <si>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</si>
  <si>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</si>
  <si>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</si>
  <si>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</si>
  <si>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</si>
  <si>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</si>
  <si>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</si>
  <si>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</si>
  <si>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</si>
  <si>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</si>
  <si>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</si>
  <si>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</si>
  <si>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</si>
  <si>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</si>
  <si>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</si>
  <si>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</si>
  <si>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</si>
  <si>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</si>
  <si>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</si>
  <si>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</si>
  <si>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</si>
  <si>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</si>
  <si>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</si>
  <si>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</si>
  <si>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</si>
  <si>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</si>
  <si>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</si>
  <si>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</si>
  <si>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</si>
  <si>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</si>
  <si>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</si>
  <si>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</si>
  <si>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</si>
  <si>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</si>
  <si>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</si>
  <si>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</si>
  <si>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</si>
  <si>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</si>
  <si>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</si>
  <si>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</si>
  <si>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</si>
  <si>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</si>
  <si>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</si>
  <si>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</si>
  <si>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</si>
  <si>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</si>
  <si>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</si>
  <si>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</si>
  <si>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</si>
  <si>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</si>
  <si>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</si>
  <si>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</si>
  <si>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</si>
  <si>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</si>
  <si>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</si>
  <si>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</si>
  <si>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</si>
  <si>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</si>
  <si>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</si>
  <si>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</si>
  <si>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</si>
  <si>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</si>
  <si>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</si>
  <si>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</si>
  <si>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</si>
  <si>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</si>
  <si>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</si>
  <si>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</si>
  <si>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</si>
  <si>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</si>
  <si>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</si>
  <si>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</si>
  <si>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</si>
  <si>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</si>
  <si>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</si>
  <si>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</si>
  <si>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</si>
  <si>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</si>
  <si>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</si>
  <si>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</si>
  <si>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</si>
  <si>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</si>
  <si>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</si>
  <si>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</si>
  <si>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</si>
  <si>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</si>
  <si>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</si>
  <si>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</si>
  <si>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</si>
  <si>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</si>
  <si>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</si>
  <si>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</si>
  <si>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</si>
  <si>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</si>
  <si>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</si>
  <si>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</si>
  <si>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</si>
  <si>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</si>
  <si>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</si>
  <si>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</si>
  <si>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</si>
  <si>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</si>
  <si>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</si>
  <si>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</si>
  <si>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</si>
  <si>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</si>
  <si>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</si>
  <si>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</si>
  <si>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</si>
  <si>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</si>
  <si>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</si>
  <si>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</si>
  <si>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</si>
  <si>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</si>
  <si>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</si>
  <si>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</si>
  <si>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</si>
  <si>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</si>
  <si>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</si>
  <si>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</si>
  <si>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</si>
  <si>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</si>
  <si>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</si>
  <si>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</si>
  <si>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</si>
  <si>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</si>
  <si>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</si>
  <si>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</si>
  <si>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</si>
  <si>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</si>
  <si>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</si>
  <si>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</si>
  <si>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</si>
  <si>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</si>
  <si>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</si>
  <si>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</si>
  <si>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</si>
  <si>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</si>
  <si>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</si>
  <si>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</si>
  <si>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</si>
  <si>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</si>
  <si>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</si>
  <si>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</si>
  <si>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</si>
  <si>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</si>
  <si>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</si>
  <si>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</si>
  <si>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</si>
  <si>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</si>
  <si>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</si>
  <si>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</si>
  <si>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</si>
  <si>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</si>
  <si>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</si>
  <si>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</si>
  <si>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</si>
  <si>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</si>
  <si>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</si>
  <si>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</si>
  <si>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</si>
  <si>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</si>
  <si>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</si>
  <si>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</si>
  <si>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</si>
  <si>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</si>
  <si>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</si>
  <si>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</si>
  <si>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</si>
  <si>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</si>
  <si>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</si>
  <si>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</si>
  <si>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</si>
  <si>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</si>
  <si>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</si>
  <si>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</si>
  <si>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</si>
  <si>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</si>
  <si>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</si>
  <si>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</si>
  <si>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</si>
  <si>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</si>
  <si>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</si>
  <si>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</si>
  <si>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</si>
  <si>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</si>
  <si>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</si>
  <si>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</si>
  <si>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</si>
  <si>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</si>
  <si>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</si>
  <si>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</si>
  <si>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</si>
  <si>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</si>
  <si>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</si>
  <si>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</si>
  <si>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</si>
  <si>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</si>
  <si>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</si>
  <si>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</si>
  <si>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</si>
  <si>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</si>
  <si>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</si>
  <si>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</si>
  <si>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</si>
  <si>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</si>
  <si>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</si>
  <si>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</si>
  <si>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</si>
  <si>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</si>
  <si>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</si>
  <si>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</si>
  <si>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</si>
  <si>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</si>
  <si>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</si>
  <si>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</si>
  <si>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</si>
  <si>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</si>
  <si>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</si>
  <si>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</si>
  <si>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</si>
  <si>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</si>
  <si>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</si>
  <si>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</si>
  <si>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</si>
  <si>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</si>
  <si>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</si>
  <si>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</si>
  <si>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</si>
  <si>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</si>
  <si>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</si>
  <si>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</si>
  <si>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</si>
  <si>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</si>
  <si>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</si>
  <si>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</si>
  <si>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</si>
  <si>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</si>
  <si>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</si>
  <si>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</si>
  <si>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</si>
  <si>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</si>
  <si>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</si>
  <si>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</si>
  <si>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</si>
  <si>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</si>
  <si>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</si>
  <si>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</si>
  <si>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</si>
  <si>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</si>
  <si>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</si>
  <si>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</si>
  <si>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</si>
  <si>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</si>
  <si>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</si>
  <si>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</si>
  <si>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</si>
  <si>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</si>
  <si>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</si>
  <si>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</si>
  <si>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</si>
  <si>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</si>
  <si>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</si>
  <si>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</si>
  <si>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</si>
  <si>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</si>
  <si>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</si>
  <si>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</si>
  <si>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</si>
  <si>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</si>
  <si>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</si>
  <si>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</si>
  <si>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</si>
  <si>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</si>
  <si>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</si>
  <si>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</si>
  <si>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</si>
  <si>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</si>
  <si>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</si>
  <si>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</si>
  <si>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</si>
  <si>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</si>
  <si>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</si>
  <si>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</si>
  <si>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</si>
  <si>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</si>
  <si>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</si>
  <si>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</si>
  <si>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</si>
  <si>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</si>
  <si>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</si>
  <si>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</si>
  <si>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</si>
  <si>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</si>
  <si>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</si>
  <si>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</si>
  <si>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</si>
  <si>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</si>
  <si>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</si>
  <si>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</si>
  <si>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</si>
  <si>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</si>
  <si>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</si>
  <si>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</si>
  <si>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</si>
  <si>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</si>
  <si>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</si>
  <si>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</si>
  <si>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</si>
  <si>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</si>
  <si>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</si>
  <si>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</si>
  <si>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</si>
  <si>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</si>
  <si>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</si>
  <si>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</si>
  <si>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</si>
  <si>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</si>
  <si>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</si>
  <si>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</si>
  <si>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</si>
  <si>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</si>
  <si>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</si>
  <si>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</si>
  <si>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</si>
  <si>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</si>
  <si>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</si>
  <si>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</si>
  <si>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</si>
  <si>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</si>
  <si>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</si>
  <si>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</si>
  <si>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</si>
  <si>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</si>
  <si>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</si>
  <si>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</si>
  <si>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</si>
  <si>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</si>
  <si>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</si>
  <si>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</si>
  <si>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</si>
  <si>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</si>
  <si>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</si>
  <si>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</si>
  <si>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</si>
  <si>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</si>
  <si>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</si>
  <si>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</si>
  <si>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</si>
  <si>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</si>
  <si>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</si>
  <si>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</si>
  <si>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</si>
  <si>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</si>
  <si>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</si>
  <si>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</si>
  <si>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</si>
  <si>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</si>
  <si>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</si>
  <si>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</si>
  <si>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</si>
  <si>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</si>
  <si>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</si>
  <si>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</si>
  <si>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</si>
  <si>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</si>
  <si>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</si>
  <si>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</si>
  <si>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</si>
  <si>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</si>
  <si>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</si>
  <si>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</si>
  <si>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</si>
  <si>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</si>
  <si>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</si>
  <si>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</si>
  <si>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</si>
  <si>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</si>
  <si>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</si>
  <si>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</si>
  <si>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</si>
  <si>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</si>
  <si>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</si>
  <si>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</si>
  <si>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</si>
  <si>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</si>
  <si>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</si>
  <si>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</si>
  <si>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</si>
  <si>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</si>
  <si>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</si>
  <si>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</si>
  <si>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</si>
  <si>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</si>
  <si>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</si>
  <si>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</si>
  <si>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</si>
  <si>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</si>
  <si>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</si>
  <si>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</si>
  <si>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</si>
  <si>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</si>
  <si>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</si>
  <si>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</si>
  <si>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</si>
  <si>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</si>
  <si>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</si>
  <si>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</si>
  <si>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</si>
  <si>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</si>
  <si>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</si>
  <si>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</si>
  <si>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</si>
  <si>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</si>
  <si>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</si>
  <si>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</si>
  <si>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</si>
  <si>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</si>
  <si>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</si>
  <si>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</si>
  <si>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</si>
  <si>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</si>
  <si>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</si>
  <si>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</si>
  <si>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</si>
  <si>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</si>
  <si>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</si>
  <si>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</si>
  <si>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</si>
  <si>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</si>
  <si>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</si>
  <si>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</si>
  <si>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</si>
  <si>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</si>
  <si>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</si>
  <si>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</si>
  <si>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</si>
  <si>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</si>
  <si>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</si>
  <si>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</si>
  <si>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</si>
  <si>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</si>
  <si>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</si>
  <si>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</si>
  <si>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</si>
  <si>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</si>
  <si>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</si>
  <si>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</si>
  <si>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</si>
  <si>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</si>
  <si>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</si>
  <si>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</si>
  <si>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</si>
  <si>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</si>
  <si>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</si>
  <si>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</si>
  <si>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</si>
  <si>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</si>
  <si>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</si>
  <si>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</si>
  <si>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</si>
  <si>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</si>
  <si>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</si>
  <si>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</si>
  <si>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</si>
  <si>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</si>
  <si>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</si>
  <si>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</si>
  <si>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</si>
  <si>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</si>
  <si>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</si>
  <si>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</si>
  <si>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</si>
  <si>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</si>
  <si>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</si>
  <si>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</si>
  <si>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</si>
  <si>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</si>
  <si>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</si>
  <si>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</si>
  <si>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</si>
  <si>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</si>
  <si>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</si>
  <si>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</si>
  <si>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</si>
  <si>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</si>
  <si>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</si>
  <si>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</si>
  <si>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</si>
  <si>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</si>
  <si>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</si>
  <si>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</si>
  <si>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</si>
  <si>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</si>
  <si>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</si>
  <si>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</si>
  <si>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</si>
  <si>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</si>
  <si>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</si>
  <si>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</si>
  <si>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</si>
  <si>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</si>
  <si>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</si>
  <si>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</si>
  <si>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</si>
  <si>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</si>
  <si>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</si>
  <si>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</si>
  <si>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</si>
  <si>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</si>
  <si>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</si>
  <si>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</si>
  <si>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</si>
  <si>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</si>
  <si>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</si>
  <si>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</si>
  <si>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</si>
  <si>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</si>
  <si>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</si>
  <si>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</si>
  <si>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</si>
  <si>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</si>
  <si>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</si>
  <si>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</si>
  <si>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</si>
  <si>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</si>
  <si>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</si>
  <si>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</si>
  <si>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</si>
  <si>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</si>
  <si>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</si>
  <si>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</si>
  <si>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</si>
  <si>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</si>
  <si>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</si>
  <si>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</si>
  <si>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</si>
  <si>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</si>
  <si>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</si>
  <si>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</si>
  <si>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</si>
  <si>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</si>
  <si>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</si>
  <si>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</si>
  <si>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</si>
  <si>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</si>
  <si>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</si>
  <si>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</si>
  <si>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</si>
  <si>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</si>
  <si>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</si>
  <si>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</si>
  <si>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</si>
  <si>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</si>
  <si>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</si>
  <si>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</si>
  <si>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</si>
  <si>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</si>
  <si>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</si>
  <si>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</si>
  <si>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</si>
  <si>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</si>
  <si>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</si>
  <si>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</si>
  <si>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</si>
  <si>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</si>
  <si>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</si>
  <si>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</si>
  <si>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</si>
  <si>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</si>
  <si>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</si>
  <si>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</si>
  <si>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</si>
  <si>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</si>
  <si>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</si>
  <si>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</si>
  <si>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</si>
  <si>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</si>
  <si>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</si>
  <si>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</si>
  <si>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</si>
  <si>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</si>
  <si>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</si>
  <si>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</si>
  <si>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</si>
  <si>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</si>
  <si>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</si>
  <si>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</si>
  <si>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</si>
  <si>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</si>
  <si>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</si>
  <si>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</si>
  <si>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</si>
  <si>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</si>
  <si>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</si>
  <si>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</si>
  <si>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</si>
  <si>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</si>
  <si>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</si>
  <si>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</si>
  <si>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</si>
  <si>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</si>
  <si>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</si>
  <si>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</si>
  <si>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</si>
  <si>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</si>
  <si>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</si>
  <si>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</si>
  <si>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</si>
  <si>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</si>
  <si>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</si>
  <si>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</si>
  <si>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</si>
  <si>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</si>
  <si>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</si>
  <si>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</si>
  <si>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</si>
  <si>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</si>
  <si>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</si>
  <si>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</si>
  <si>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</si>
  <si>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</si>
  <si>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</si>
  <si>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</si>
  <si>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</si>
  <si>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</si>
  <si>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</si>
  <si>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</si>
  <si>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</si>
  <si>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</si>
  <si>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</si>
  <si>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</si>
  <si>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</si>
  <si>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</si>
  <si>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</si>
  <si>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</si>
  <si>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</si>
  <si>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</si>
  <si>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</si>
  <si>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</si>
  <si>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</si>
  <si>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</si>
  <si>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</si>
  <si>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</si>
  <si>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</si>
  <si>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</si>
  <si>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</si>
  <si>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</si>
  <si>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</si>
  <si>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</si>
  <si>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</si>
  <si>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</si>
  <si>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</si>
  <si>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</si>
  <si>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</si>
  <si>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</si>
  <si>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</si>
  <si>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</si>
  <si>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</si>
  <si>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</si>
  <si>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</si>
  <si>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</si>
  <si>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</si>
  <si>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</si>
  <si>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</si>
  <si>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</si>
  <si>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</si>
  <si>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</si>
  <si>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</si>
  <si>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</si>
  <si>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</si>
  <si>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</si>
  <si>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</si>
  <si>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</si>
  <si>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</si>
  <si>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</si>
  <si>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</si>
  <si>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</si>
  <si>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</si>
  <si>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</si>
  <si>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</si>
  <si>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</si>
  <si>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</si>
  <si>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</si>
  <si>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</si>
  <si>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</si>
  <si>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</si>
  <si>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</si>
  <si>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</si>
  <si>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</si>
  <si>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</si>
  <si>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</si>
  <si>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</si>
  <si>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</si>
  <si>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</si>
  <si>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</si>
  <si>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</si>
  <si>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</si>
  <si>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</si>
  <si>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</si>
  <si>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</si>
  <si>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</si>
  <si>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</si>
  <si>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</si>
  <si>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</si>
  <si>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</si>
  <si>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</si>
  <si>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</si>
  <si>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</si>
  <si>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</si>
  <si>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</si>
  <si>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</si>
  <si>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</si>
  <si>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</si>
  <si>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</si>
  <si>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</si>
  <si>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</si>
  <si>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</si>
  <si>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</si>
  <si>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</si>
  <si>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</si>
  <si>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</si>
  <si>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</si>
  <si>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</si>
  <si>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</si>
  <si>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</si>
  <si>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</si>
  <si>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</si>
  <si>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</si>
  <si>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</si>
  <si>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</si>
  <si>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</si>
  <si>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</si>
  <si>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</si>
  <si>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</si>
  <si>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</si>
  <si>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</si>
  <si>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</si>
  <si>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</si>
  <si>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</si>
  <si>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</si>
  <si>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</si>
  <si>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</si>
  <si>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</si>
  <si>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</si>
  <si>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</si>
  <si>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</si>
  <si>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</si>
  <si>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</si>
  <si>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</si>
  <si>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</si>
  <si>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</si>
  <si>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</si>
  <si>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</si>
  <si>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</si>
  <si>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</si>
  <si>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</si>
  <si>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</si>
  <si>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</si>
  <si>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</si>
  <si>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</si>
  <si>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</si>
  <si>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</si>
  <si>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</si>
  <si>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</si>
  <si>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</si>
  <si>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</si>
  <si>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</si>
  <si>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</si>
  <si>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</si>
  <si>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</si>
  <si>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</si>
  <si>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</si>
  <si>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</si>
  <si>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</si>
  <si>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</si>
  <si>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</si>
  <si>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</si>
  <si>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</si>
  <si>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</si>
  <si>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</si>
  <si>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</si>
  <si>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</si>
  <si>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</si>
  <si>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</si>
  <si>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</si>
  <si>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</si>
  <si>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</si>
  <si>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</si>
  <si>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</si>
  <si>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</si>
  <si>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</si>
  <si>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</si>
  <si>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</si>
  <si>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</si>
  <si>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</si>
  <si>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</si>
  <si>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</si>
  <si>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</si>
  <si>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</si>
  <si>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</si>
  <si>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</si>
  <si>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</si>
  <si>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</si>
  <si>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</si>
  <si>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</si>
  <si>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</si>
  <si>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</si>
  <si>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</si>
  <si>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</si>
  <si>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</si>
  <si>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</si>
  <si>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</si>
  <si>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</si>
  <si>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</si>
  <si>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</si>
  <si>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</si>
  <si>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</si>
  <si>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</si>
  <si>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</si>
  <si>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</si>
  <si>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</si>
  <si>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</si>
  <si>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</si>
  <si>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</si>
  <si>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</si>
  <si>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</si>
  <si>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</si>
  <si>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</si>
  <si>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</si>
  <si>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</si>
  <si>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</si>
  <si>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</si>
  <si>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</si>
  <si>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</si>
  <si>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</si>
  <si>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</si>
  <si>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</si>
  <si>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</si>
  <si>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</si>
  <si>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</si>
  <si>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</si>
  <si>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</si>
  <si>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</si>
  <si>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</si>
  <si>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</si>
  <si>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</si>
  <si>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</si>
  <si>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</si>
  <si>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</si>
  <si>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</si>
  <si>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</si>
  <si>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</si>
  <si>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</si>
  <si>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</si>
  <si>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</si>
  <si>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</si>
  <si>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</si>
  <si>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</si>
  <si>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</si>
  <si>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</si>
  <si>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</si>
  <si>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</si>
  <si>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</si>
  <si>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</si>
  <si>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</si>
  <si>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</si>
  <si>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</si>
  <si>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</si>
  <si>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</si>
  <si>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</si>
  <si>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</si>
  <si>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</si>
  <si>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</si>
  <si>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</si>
  <si>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</si>
  <si>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</si>
  <si>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</si>
  <si>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</si>
  <si>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</si>
  <si>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</si>
  <si>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</si>
  <si>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</si>
  <si>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</si>
  <si>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</si>
  <si>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</si>
  <si>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</si>
  <si>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</si>
  <si>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</si>
  <si>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</si>
  <si>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</si>
  <si>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</si>
  <si>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</si>
  <si>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</si>
  <si>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</si>
  <si>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</si>
  <si>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</si>
  <si>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</si>
  <si>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</si>
  <si>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</si>
  <si>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</si>
  <si>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</si>
  <si>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</si>
  <si>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</si>
  <si>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</si>
  <si>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</si>
  <si>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</si>
  <si>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</si>
  <si>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</si>
  <si>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</si>
  <si>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</si>
  <si>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</si>
  <si>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</si>
  <si>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</si>
  <si>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</si>
  <si>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</si>
  <si>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</si>
  <si>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</si>
  <si>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</si>
  <si>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</si>
  <si>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</si>
  <si>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</si>
  <si>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</si>
  <si>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</si>
  <si>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</si>
  <si>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</si>
  <si>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</si>
  <si>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</si>
  <si>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</si>
  <si>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</si>
  <si>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</si>
  <si>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</si>
  <si>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</si>
  <si>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</si>
  <si>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</si>
  <si>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</si>
  <si>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</si>
  <si>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</si>
  <si>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</si>
  <si>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</si>
  <si>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</si>
  <si>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</si>
  <si>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</si>
  <si>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</si>
  <si>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</si>
  <si>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</si>
  <si>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</si>
  <si>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</si>
  <si>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</si>
  <si>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</si>
  <si>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</si>
  <si>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</si>
  <si>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</si>
  <si>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</si>
  <si>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</si>
  <si>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</si>
  <si>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</si>
  <si>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</si>
  <si>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</si>
  <si>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</si>
  <si>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</si>
  <si>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</si>
  <si>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</si>
  <si>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</si>
  <si>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</si>
  <si>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</si>
  <si>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</si>
  <si>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</si>
  <si>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</si>
  <si>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</si>
  <si>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</si>
  <si>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</si>
  <si>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</si>
  <si>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</si>
  <si>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</si>
  <si>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</si>
  <si>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</si>
  <si>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</si>
  <si>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</si>
  <si>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</si>
  <si>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</si>
  <si>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</si>
  <si>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</si>
  <si>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</si>
  <si>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</si>
  <si>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</si>
  <si>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</si>
  <si>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</si>
  <si>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</si>
  <si>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</si>
  <si>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</si>
  <si>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</si>
  <si>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</si>
  <si>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</si>
  <si>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</si>
  <si>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</si>
  <si>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</si>
  <si>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</si>
  <si>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</si>
  <si>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</si>
  <si>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</si>
  <si>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</si>
  <si>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</si>
  <si>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</si>
  <si>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</si>
  <si>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</si>
  <si>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</si>
  <si>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</si>
  <si>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</si>
  <si>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</si>
  <si>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</si>
  <si>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</si>
  <si>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</si>
  <si>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</si>
  <si>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</si>
  <si>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</si>
  <si>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</si>
  <si>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</si>
  <si>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</si>
  <si>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</si>
  <si>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</si>
  <si>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</si>
  <si>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</si>
  <si>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</si>
  <si>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</si>
  <si>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</si>
  <si>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</si>
  <si>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</si>
  <si>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</si>
  <si>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</si>
  <si>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</si>
  <si>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</si>
  <si>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</si>
  <si>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</si>
  <si>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</si>
  <si>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</si>
  <si>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</si>
  <si>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</si>
  <si>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</si>
  <si>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</si>
  <si>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</si>
  <si>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</si>
  <si>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</si>
  <si>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</si>
  <si>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</si>
  <si>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</si>
  <si>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</si>
  <si>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</si>
  <si>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</si>
  <si>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</si>
  <si>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</si>
  <si>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</si>
  <si>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</si>
  <si>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</si>
  <si>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</si>
  <si>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</si>
  <si>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</si>
  <si>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</si>
  <si>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</si>
  <si>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</si>
  <si>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</si>
  <si>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</si>
  <si>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</si>
  <si>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</si>
  <si>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</si>
  <si>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</si>
  <si>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</si>
  <si>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</si>
  <si>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</si>
  <si>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</si>
  <si>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</si>
  <si>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</si>
  <si>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</si>
  <si>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</si>
  <si>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</si>
  <si>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</si>
  <si>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</si>
  <si>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</si>
  <si>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</si>
  <si>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</si>
  <si>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</si>
  <si>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</si>
  <si>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</si>
  <si>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</si>
  <si>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</si>
  <si>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</si>
  <si>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</si>
  <si>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</si>
  <si>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</si>
  <si>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</si>
  <si>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</si>
  <si>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</si>
  <si>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</si>
  <si>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</si>
  <si>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</si>
  <si>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</si>
  <si>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</si>
  <si>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</si>
  <si>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</si>
  <si>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</si>
  <si>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</si>
  <si>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</si>
  <si>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</si>
  <si>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</si>
  <si>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</si>
  <si>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</si>
  <si>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</si>
  <si>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</si>
  <si>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</si>
  <si>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</si>
  <si>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</si>
  <si>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</si>
  <si>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</si>
  <si>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</si>
  <si>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</si>
  <si>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</si>
  <si>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</si>
  <si>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</si>
  <si>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</si>
  <si>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</si>
  <si>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</si>
  <si>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</si>
  <si>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</si>
  <si>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</si>
  <si>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</si>
  <si>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</si>
  <si>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</si>
  <si>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</si>
  <si>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</si>
  <si>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</si>
  <si>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</si>
  <si>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</si>
  <si>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</si>
  <si>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</si>
  <si>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</si>
  <si>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</si>
  <si>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</si>
  <si>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</si>
  <si>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</si>
  <si>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</si>
  <si>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</si>
  <si>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</si>
  <si>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</si>
  <si>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</si>
  <si>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</si>
  <si>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</si>
  <si>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</si>
  <si>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</si>
  <si>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</si>
  <si>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</si>
  <si>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</si>
  <si>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</si>
  <si>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</si>
  <si>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</si>
  <si>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</si>
  <si>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</si>
  <si>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</si>
  <si>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</si>
  <si>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</si>
  <si>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</si>
  <si>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</si>
  <si>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</si>
  <si>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</si>
  <si>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</si>
  <si>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</si>
  <si>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</si>
  <si>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</si>
  <si>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</si>
  <si>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</si>
  <si>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</si>
  <si>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</si>
  <si>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</si>
  <si>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</si>
  <si>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</si>
  <si>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</si>
  <si>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</si>
  <si>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</si>
  <si>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</si>
  <si>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</si>
  <si>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</si>
  <si>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</si>
  <si>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</si>
  <si>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</si>
  <si>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</si>
  <si>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</si>
  <si>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</si>
  <si>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</si>
  <si>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</si>
  <si>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</si>
  <si>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</si>
  <si>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</si>
  <si>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</si>
  <si>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</si>
  <si>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</si>
  <si>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</si>
  <si>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</si>
  <si>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</si>
  <si>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</si>
  <si>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</si>
  <si>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</si>
  <si>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</si>
  <si>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</si>
  <si>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</si>
  <si>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</si>
  <si>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</si>
  <si>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</si>
  <si>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</si>
  <si>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</si>
  <si>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</si>
  <si>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</si>
  <si>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</si>
  <si>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</si>
  <si>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</si>
  <si>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</si>
  <si>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</si>
  <si>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</si>
  <si>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</si>
  <si>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</si>
  <si>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</si>
  <si>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</si>
  <si>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</si>
  <si>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</si>
  <si>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</si>
  <si>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</si>
  <si>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</si>
  <si>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</si>
  <si>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</si>
  <si>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</si>
  <si>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</si>
  <si>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</si>
  <si>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</si>
  <si>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</si>
  <si>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</si>
  <si>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</si>
  <si>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</si>
  <si>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</si>
  <si>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</si>
  <si>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</si>
  <si>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</si>
  <si>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</si>
  <si>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</si>
  <si>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</si>
  <si>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</si>
  <si>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</si>
  <si>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</si>
  <si>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</si>
  <si>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</si>
  <si>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</si>
  <si>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</si>
  <si>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</si>
  <si>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</si>
  <si>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</si>
  <si>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</si>
  <si>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</si>
  <si>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</si>
  <si>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</si>
  <si>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</si>
  <si>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</si>
  <si>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</si>
  <si>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</si>
  <si>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</si>
  <si>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</si>
  <si>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</si>
  <si>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</si>
  <si>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</si>
  <si>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</si>
  <si>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</si>
  <si>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</si>
  <si>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</si>
  <si>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</si>
  <si>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</si>
  <si>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</si>
  <si>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</si>
  <si>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</si>
  <si>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</si>
  <si>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</si>
  <si>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</si>
  <si>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</si>
  <si>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</si>
  <si>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</si>
  <si>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</si>
  <si>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</si>
  <si>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</si>
  <si>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</si>
  <si>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</si>
  <si>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</si>
  <si>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</si>
  <si>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</si>
  <si>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</si>
  <si>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</si>
  <si>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</si>
  <si>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</si>
  <si>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</si>
  <si>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</si>
  <si>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</si>
  <si>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</si>
  <si>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</si>
  <si>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</si>
  <si>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</si>
  <si>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</si>
  <si>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</si>
  <si>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</si>
  <si>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</si>
  <si>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</si>
  <si>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</si>
  <si>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</si>
  <si>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</si>
  <si>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</si>
  <si>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</si>
  <si>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</si>
  <si>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</si>
  <si>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</si>
  <si>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</si>
  <si>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</si>
  <si>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</si>
  <si>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</si>
  <si>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</si>
  <si>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</si>
  <si>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</si>
  <si>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</si>
  <si>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</si>
  <si>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</si>
  <si>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</si>
  <si>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</si>
  <si>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</si>
  <si>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</si>
  <si>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</si>
  <si>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</si>
  <si>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</si>
  <si>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</si>
  <si>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</si>
  <si>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</si>
  <si>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</si>
  <si>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</si>
  <si>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</si>
  <si>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</si>
  <si>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</si>
  <si>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</si>
  <si>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</si>
  <si>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</si>
  <si>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</si>
  <si>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</si>
  <si>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</si>
  <si>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</si>
  <si>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</si>
  <si>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</si>
  <si>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</si>
  <si>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</si>
  <si>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</si>
  <si>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</si>
  <si>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</si>
  <si>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</si>
  <si>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</si>
  <si>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</si>
  <si>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</si>
  <si>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</si>
  <si>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</si>
  <si>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</si>
  <si>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</si>
  <si>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</si>
  <si>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</si>
  <si>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</si>
  <si>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</si>
  <si>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</si>
  <si>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</si>
  <si>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</si>
  <si>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</si>
  <si>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</si>
  <si>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</si>
  <si>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</si>
  <si>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</si>
  <si>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</si>
  <si>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</si>
  <si>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</si>
  <si>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</si>
  <si>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</si>
  <si>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</si>
  <si>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</si>
  <si>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</si>
  <si>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</si>
  <si>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</si>
  <si>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</si>
  <si>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</si>
  <si>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</si>
  <si>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</si>
  <si>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</si>
  <si>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</si>
  <si>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</si>
  <si>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</si>
  <si>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</si>
  <si>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</si>
  <si>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</si>
  <si>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</si>
  <si>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</si>
  <si>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</si>
  <si>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</si>
  <si>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</si>
  <si>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</si>
  <si>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</si>
  <si>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</si>
  <si>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</si>
  <si>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</si>
  <si>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</si>
  <si>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</si>
  <si>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</si>
  <si>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</si>
  <si>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</si>
  <si>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</si>
  <si>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</si>
  <si>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</si>
  <si>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</si>
  <si>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</si>
  <si>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</si>
  <si>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</si>
  <si>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</si>
  <si>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</si>
  <si>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</si>
  <si>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</si>
  <si>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</si>
  <si>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</si>
  <si>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</si>
  <si>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</si>
  <si>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</si>
  <si>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</si>
  <si>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</si>
  <si>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</si>
  <si>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</si>
  <si>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</si>
  <si>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</si>
  <si>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</si>
  <si>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</si>
  <si>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</si>
  <si>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</si>
  <si>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</si>
  <si>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</si>
  <si>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</si>
  <si>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</si>
  <si>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</si>
  <si>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</si>
  <si>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</si>
  <si>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</si>
  <si>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</si>
  <si>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</si>
  <si>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</si>
  <si>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</si>
  <si>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</si>
  <si>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</si>
  <si>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</si>
  <si>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</si>
  <si>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</si>
  <si>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</si>
  <si>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</si>
  <si>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</si>
  <si>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</si>
  <si>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</si>
  <si>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</si>
  <si>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</si>
  <si>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</si>
  <si>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</si>
  <si>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</si>
  <si>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</si>
  <si>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</si>
  <si>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</si>
  <si>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</si>
  <si>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</si>
  <si>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</si>
  <si>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</si>
  <si>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</si>
  <si>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</si>
  <si>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</si>
  <si>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</si>
  <si>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</si>
  <si>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</si>
  <si>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</si>
  <si>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</si>
  <si>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</si>
  <si>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</si>
  <si>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</si>
  <si>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</si>
  <si>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</si>
  <si>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</si>
  <si>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</si>
  <si>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</si>
  <si>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</si>
  <si>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</si>
  <si>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</si>
  <si>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</si>
  <si>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</si>
  <si>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</si>
  <si>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</si>
  <si>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</si>
  <si>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</si>
  <si>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</si>
  <si>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</si>
  <si>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</si>
  <si>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</si>
  <si>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</si>
  <si>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</si>
  <si>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</si>
  <si>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</si>
  <si>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</si>
  <si>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</si>
  <si>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</si>
  <si>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</si>
  <si>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</si>
  <si>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</si>
  <si>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</si>
  <si>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</si>
  <si>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</si>
  <si>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</si>
  <si>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</si>
  <si>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</si>
  <si>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</si>
  <si>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</si>
  <si>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</si>
  <si>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</si>
  <si>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</si>
  <si>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</si>
  <si>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</si>
  <si>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</si>
  <si>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</si>
  <si>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</si>
  <si>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</si>
  <si>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</si>
  <si>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</si>
  <si>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</si>
  <si>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</si>
  <si>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</si>
  <si>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</si>
  <si>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</si>
  <si>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</si>
  <si>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</si>
  <si>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</si>
  <si>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</si>
  <si>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</si>
  <si>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</si>
  <si>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</si>
  <si>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</si>
  <si>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</si>
  <si>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</si>
  <si>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</si>
  <si>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</si>
  <si>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</si>
  <si>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</si>
  <si>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</si>
  <si>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</si>
  <si>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</si>
  <si>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</si>
  <si>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</si>
  <si>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</si>
  <si>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</si>
  <si>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</si>
  <si>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</si>
  <si>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</si>
  <si>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</si>
  <si>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</si>
  <si>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</si>
  <si>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</si>
  <si>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</si>
  <si>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</si>
  <si>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</si>
  <si>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</si>
  <si>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</si>
  <si>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</si>
  <si>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</si>
  <si>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</si>
  <si>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</si>
  <si>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</si>
  <si>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</si>
  <si>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</si>
  <si>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</si>
  <si>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</si>
  <si>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</si>
  <si>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</si>
  <si>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</si>
  <si>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</si>
  <si>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</si>
  <si>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</si>
  <si>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</si>
  <si>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</si>
  <si>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</si>
  <si>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</si>
  <si>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</si>
  <si>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</si>
  <si>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</si>
  <si>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</si>
  <si>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</si>
  <si>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</si>
  <si>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</si>
  <si>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</si>
  <si>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</si>
  <si>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</si>
  <si>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</si>
  <si>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</si>
  <si>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</si>
  <si>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</si>
  <si>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</si>
  <si>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</si>
  <si>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</si>
  <si>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</si>
  <si>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</si>
  <si>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</si>
  <si>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</si>
  <si>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</si>
  <si>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</si>
  <si>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</si>
  <si>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</si>
  <si>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</si>
  <si>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</si>
  <si>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</si>
  <si>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</si>
  <si>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</si>
  <si>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</si>
  <si>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</si>
  <si>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</si>
  <si>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</si>
  <si>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</si>
  <si>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</si>
  <si>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</si>
  <si>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</si>
  <si>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</si>
  <si>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</si>
  <si>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</si>
  <si>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</si>
  <si>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</si>
  <si>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</si>
  <si>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</si>
  <si>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</si>
  <si>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</si>
  <si>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</si>
  <si>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</si>
  <si>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</si>
  <si>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</si>
  <si>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</si>
  <si>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</si>
  <si>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</si>
  <si>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</si>
  <si>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</si>
  <si>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</si>
  <si>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</si>
  <si>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</si>
  <si>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</si>
  <si>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</si>
  <si>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</si>
  <si>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</si>
  <si>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</si>
  <si>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</si>
  <si>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</si>
  <si>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</si>
  <si>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</si>
  <si>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</si>
  <si>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</si>
  <si>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</si>
  <si>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</si>
  <si>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</si>
  <si>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</si>
  <si>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</si>
  <si>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</si>
  <si>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</si>
  <si>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</si>
  <si>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</si>
  <si>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</si>
  <si>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</si>
  <si>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</si>
  <si>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</si>
  <si>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</si>
  <si>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</si>
  <si>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</si>
  <si>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</si>
  <si>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</si>
  <si>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</si>
  <si>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</si>
  <si>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</si>
  <si>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</si>
  <si>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</si>
  <si>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</si>
  <si>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</si>
  <si>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</si>
  <si>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</si>
  <si>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</si>
  <si>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</si>
  <si>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</si>
  <si>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</si>
  <si>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</si>
  <si>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</si>
  <si>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</si>
  <si>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</si>
  <si>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</si>
  <si>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</si>
  <si>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</si>
  <si>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</si>
  <si>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</si>
  <si>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</si>
  <si>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</si>
  <si>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</si>
  <si>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</si>
  <si>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</si>
  <si>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</si>
  <si>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</si>
  <si>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</si>
  <si>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</si>
  <si>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</si>
  <si>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</si>
  <si>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</si>
  <si>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</si>
  <si>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</si>
  <si>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</si>
  <si>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</si>
  <si>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</si>
  <si>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</si>
  <si>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</si>
  <si>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</si>
  <si>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</si>
  <si>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</si>
  <si>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</si>
  <si>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</si>
  <si>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</si>
  <si>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</si>
  <si>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</si>
  <si>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</si>
  <si>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</si>
  <si>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</si>
  <si>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</si>
  <si>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</si>
  <si>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</si>
  <si>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</si>
  <si>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</si>
  <si>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</si>
  <si>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</si>
  <si>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</si>
  <si>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</si>
  <si>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</si>
  <si>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</si>
  <si>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</si>
  <si>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</si>
  <si>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</si>
  <si>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</si>
  <si>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</si>
  <si>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</si>
  <si>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</si>
  <si>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</si>
  <si>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</si>
  <si>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</si>
  <si>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</si>
  <si>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</si>
  <si>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</si>
  <si>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</si>
  <si>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</si>
  <si>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</si>
  <si>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</si>
  <si>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</si>
  <si>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</si>
  <si>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</si>
  <si>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</si>
  <si>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</si>
  <si>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</si>
  <si>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</si>
  <si>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</si>
  <si>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</si>
  <si>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</si>
  <si>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</si>
  <si>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</si>
  <si>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</si>
  <si>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</si>
  <si>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</si>
  <si>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</si>
  <si>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</si>
  <si>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</si>
  <si>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</si>
  <si>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</si>
  <si>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</si>
  <si>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</si>
  <si>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</si>
  <si>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</si>
  <si>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</si>
  <si>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</si>
  <si>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</si>
  <si>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</si>
  <si>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</si>
  <si>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</si>
  <si>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</si>
  <si>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</si>
  <si>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</si>
  <si>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</si>
  <si>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</si>
  <si>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</si>
  <si>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</si>
  <si>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</si>
  <si>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</si>
  <si>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</si>
  <si>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</si>
  <si>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</si>
  <si>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</si>
  <si>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</si>
  <si>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</si>
  <si>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</si>
  <si>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</si>
  <si>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</si>
  <si>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</si>
  <si>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</si>
  <si>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</si>
  <si>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</si>
  <si>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</si>
  <si>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</si>
  <si>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</si>
  <si>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</si>
  <si>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</si>
  <si>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</si>
  <si>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</si>
  <si>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</si>
  <si>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</si>
  <si>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</si>
  <si>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</si>
  <si>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</si>
  <si>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</si>
  <si>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</si>
  <si>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</si>
  <si>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</si>
  <si>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</si>
  <si>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</si>
  <si>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</si>
  <si>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</si>
  <si>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</si>
  <si>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</si>
  <si>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</si>
  <si>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</si>
  <si>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</si>
  <si>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</si>
  <si>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</si>
  <si>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</si>
  <si>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</si>
  <si>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</si>
  <si>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</si>
  <si>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</si>
  <si>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</si>
  <si>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</si>
  <si>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</si>
  <si>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</si>
  <si>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</si>
  <si>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</si>
  <si>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</si>
  <si>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</si>
  <si>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</si>
  <si>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</si>
  <si>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</si>
  <si>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</si>
  <si>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</si>
  <si>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</si>
  <si>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</si>
  <si>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</si>
  <si>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</si>
  <si>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</si>
  <si>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</si>
  <si>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</si>
  <si>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</si>
  <si>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</si>
  <si>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</si>
  <si>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</si>
  <si>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</si>
  <si>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</si>
  <si>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</si>
  <si>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</si>
  <si>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</si>
  <si>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</si>
  <si>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</si>
  <si>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</si>
  <si>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</si>
  <si>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</si>
  <si>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</si>
  <si>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</si>
  <si>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</si>
  <si>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</si>
  <si>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</si>
  <si>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</si>
  <si>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</si>
  <si>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</si>
  <si>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</si>
  <si>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</si>
  <si>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</si>
  <si>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</si>
  <si>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</si>
  <si>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</si>
  <si>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</si>
  <si>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</si>
  <si>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</si>
  <si>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</si>
  <si>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</si>
  <si>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</si>
  <si>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</si>
  <si>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</si>
  <si>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</si>
  <si>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</si>
  <si>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</si>
  <si>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</si>
  <si>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</si>
  <si>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</si>
  <si>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</si>
  <si>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</si>
  <si>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</si>
  <si>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</si>
  <si>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</si>
  <si>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</si>
  <si>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</si>
  <si>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</si>
  <si>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</si>
  <si>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</si>
  <si>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</si>
  <si>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</si>
  <si>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</si>
  <si>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</si>
  <si>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</si>
  <si>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</si>
  <si>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</si>
  <si>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</si>
  <si>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</si>
  <si>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</si>
  <si>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</si>
  <si>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</si>
  <si>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</si>
  <si>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</si>
  <si>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</si>
  <si>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</si>
  <si>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</si>
  <si>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</si>
  <si>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</si>
  <si>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</si>
  <si>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</si>
  <si>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</si>
  <si>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</si>
  <si>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</si>
  <si>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</si>
  <si>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</si>
  <si>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</si>
  <si>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</si>
  <si>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</si>
  <si>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</si>
  <si>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</si>
  <si>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</si>
  <si>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</si>
  <si>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</si>
  <si>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</si>
  <si>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</si>
  <si>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</si>
  <si>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</si>
  <si>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</si>
  <si>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</si>
  <si>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</si>
  <si>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</si>
  <si>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</si>
  <si>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</si>
  <si>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</si>
  <si>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</si>
  <si>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</si>
  <si>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</si>
  <si>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</si>
  <si>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</si>
  <si>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</si>
  <si>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</si>
  <si>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</si>
  <si>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</si>
  <si>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</si>
  <si>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</si>
  <si>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</si>
  <si>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</si>
  <si>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</si>
  <si>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</si>
  <si>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</si>
  <si>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</si>
  <si>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</si>
  <si>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</si>
  <si>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</si>
  <si>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</si>
  <si>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</si>
  <si>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</si>
  <si>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</si>
  <si>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</si>
  <si>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</si>
  <si>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</si>
  <si>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</si>
  <si>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</si>
  <si>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</si>
  <si>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</si>
  <si>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</si>
  <si>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</si>
  <si>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</si>
  <si>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</si>
  <si>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</si>
  <si>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</si>
  <si>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</si>
  <si>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</si>
  <si>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</si>
  <si>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</si>
  <si>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</si>
  <si>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</si>
  <si>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</si>
  <si>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</si>
  <si>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</si>
  <si>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</si>
  <si>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</si>
  <si>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</si>
  <si>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</si>
  <si>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</si>
  <si>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</si>
  <si>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</si>
  <si>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</si>
  <si>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</si>
  <si>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</si>
  <si>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</si>
  <si>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</si>
  <si>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</si>
  <si>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</si>
  <si>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</si>
  <si>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</si>
  <si>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</si>
  <si>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</si>
  <si>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</si>
  <si>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</si>
  <si>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</si>
  <si>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</si>
  <si>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</si>
  <si>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</si>
  <si>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</si>
  <si>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</si>
  <si>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</si>
  <si>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</si>
  <si>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</si>
  <si>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</si>
  <si>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</si>
  <si>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</si>
  <si>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</si>
  <si>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</si>
  <si>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</si>
  <si>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</si>
  <si>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</si>
  <si>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</si>
  <si>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</si>
  <si>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</si>
  <si>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</si>
  <si>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</si>
  <si>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</si>
  <si>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</si>
  <si>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</si>
  <si>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</si>
  <si>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</si>
  <si>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</si>
  <si>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</si>
  <si>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</si>
  <si>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</si>
  <si>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</si>
  <si>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</si>
  <si>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</si>
  <si>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</si>
  <si>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</si>
  <si>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</si>
  <si>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</si>
  <si>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</si>
  <si>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</si>
  <si>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</si>
  <si>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</si>
  <si>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</si>
  <si>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</si>
  <si>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</si>
  <si>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</si>
  <si>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</si>
  <si>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</si>
  <si>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</si>
  <si>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</si>
  <si>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</si>
  <si>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</si>
  <si>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</si>
  <si>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</si>
  <si>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</si>
  <si>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</si>
  <si>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</si>
  <si>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</si>
  <si>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</si>
  <si>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</si>
  <si>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</si>
  <si>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</si>
  <si>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</si>
  <si>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</si>
  <si>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</si>
  <si>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</si>
  <si>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</si>
  <si>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</si>
  <si>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</si>
  <si>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</si>
  <si>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</si>
  <si>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</si>
  <si>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</si>
  <si>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</si>
  <si>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</si>
  <si>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</si>
  <si>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</si>
  <si>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</si>
  <si>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</si>
  <si>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</si>
  <si>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</si>
  <si>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</si>
  <si>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</si>
  <si>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</si>
  <si>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</si>
  <si>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</si>
  <si>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</si>
  <si>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</si>
  <si>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</si>
  <si>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</si>
  <si>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</si>
  <si>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</si>
  <si>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</si>
  <si>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</si>
  <si>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</si>
  <si>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</si>
  <si>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</si>
  <si>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</si>
  <si>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</si>
  <si>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</si>
  <si>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</si>
  <si>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</si>
  <si>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</si>
  <si>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</si>
  <si>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</si>
  <si>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</si>
  <si>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</si>
  <si>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</si>
  <si>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</si>
  <si>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</si>
  <si>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</si>
  <si>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</si>
  <si>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</si>
  <si>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</si>
  <si>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</si>
  <si>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</si>
  <si>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</si>
  <si>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</si>
  <si>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</si>
  <si>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</si>
  <si>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</si>
  <si>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</si>
  <si>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</si>
  <si>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</si>
  <si>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</si>
  <si>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</si>
  <si>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</si>
  <si>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</si>
  <si>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</si>
  <si>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</si>
  <si>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</si>
  <si>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</si>
  <si>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</si>
  <si>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</si>
  <si>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</si>
  <si>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</si>
  <si>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</si>
  <si>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</si>
  <si>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</si>
  <si>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</si>
  <si>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</si>
  <si>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</si>
  <si>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</si>
  <si>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</si>
  <si>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</si>
  <si>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</si>
  <si>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</si>
  <si>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</si>
  <si>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</si>
  <si>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</si>
  <si>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</si>
  <si>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</si>
  <si>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</si>
  <si>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</si>
  <si>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</si>
  <si>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</si>
  <si>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</si>
  <si>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</si>
  <si>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</si>
  <si>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</si>
  <si>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</si>
  <si>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</si>
  <si>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</si>
  <si>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</si>
  <si>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</si>
  <si>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</si>
  <si>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</si>
  <si>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</si>
  <si>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</si>
  <si>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</si>
  <si>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</si>
  <si>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</si>
  <si>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</si>
  <si>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</si>
  <si>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</si>
  <si>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</si>
  <si>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</si>
  <si>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</si>
  <si>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</si>
  <si>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</si>
  <si>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</si>
  <si>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</si>
  <si>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</si>
  <si>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</si>
  <si>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</si>
  <si>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</si>
  <si>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</si>
  <si>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</si>
  <si>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</si>
  <si>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</si>
  <si>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</si>
  <si>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</si>
  <si>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</si>
  <si>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</si>
  <si>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</si>
  <si>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</si>
  <si>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</si>
  <si>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</si>
  <si>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</si>
  <si>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</si>
  <si>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</si>
  <si>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</si>
  <si>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</si>
  <si>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</si>
  <si>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</si>
  <si>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</si>
  <si>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</si>
  <si>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</si>
  <si>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</si>
  <si>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</si>
  <si>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</si>
  <si>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</si>
  <si>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</si>
  <si>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</si>
  <si>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</si>
  <si>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</si>
  <si>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</si>
  <si>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</si>
  <si>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</si>
  <si>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</si>
  <si>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</si>
  <si>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</si>
  <si>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</si>
  <si>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</si>
  <si>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</si>
  <si>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</si>
  <si>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</si>
  <si>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</si>
  <si>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</si>
  <si>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</si>
  <si>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</si>
  <si>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</si>
  <si>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</si>
  <si>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</si>
  <si>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</si>
  <si>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</si>
  <si>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</si>
  <si>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</si>
  <si>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</si>
  <si>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</si>
  <si>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</si>
  <si>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</si>
  <si>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</si>
  <si>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</si>
  <si>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</si>
  <si>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</si>
  <si>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</si>
  <si>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</si>
  <si>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</si>
  <si>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</si>
  <si>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</si>
  <si>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</si>
  <si>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</si>
  <si>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</si>
  <si>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</si>
  <si>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</si>
  <si>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</si>
  <si>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</si>
  <si>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</si>
  <si>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</si>
  <si>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</si>
  <si>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</si>
  <si>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</si>
  <si>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</si>
  <si>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</si>
  <si>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</si>
  <si>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</si>
  <si>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</si>
  <si>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</si>
  <si>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</si>
  <si>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</si>
  <si>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</si>
  <si>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</si>
  <si>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</si>
  <si>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</si>
  <si>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</si>
  <si>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</si>
  <si>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</si>
  <si>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</si>
  <si>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</si>
  <si>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</si>
  <si>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</si>
  <si>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</si>
  <si>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</si>
  <si>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</si>
  <si>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</si>
  <si>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</si>
  <si>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</si>
  <si>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</si>
  <si>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</si>
  <si>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</si>
  <si>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</si>
  <si>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</si>
  <si>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</si>
  <si>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</si>
  <si>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</si>
  <si>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</si>
  <si>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</si>
  <si>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</si>
  <si>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</si>
  <si>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</si>
  <si>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</si>
  <si>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</si>
  <si>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</si>
  <si>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</si>
  <si>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</si>
  <si>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</si>
  <si>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</si>
  <si>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</si>
  <si>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</si>
  <si>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</si>
  <si>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</si>
  <si>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</si>
  <si>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</si>
  <si>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</si>
  <si>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</si>
  <si>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</si>
  <si>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</si>
  <si>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</si>
  <si>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</si>
  <si>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</si>
  <si>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</si>
  <si>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</si>
  <si>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</si>
  <si>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</si>
  <si>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</si>
  <si>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</si>
  <si>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</si>
  <si>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</si>
  <si>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</si>
  <si>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</si>
  <si>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</si>
  <si>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</si>
  <si>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</si>
  <si>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</si>
  <si>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</si>
  <si>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</si>
  <si>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</si>
  <si>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</si>
  <si>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</si>
  <si>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</si>
  <si>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</si>
  <si>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</si>
  <si>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</si>
  <si>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</si>
  <si>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</si>
  <si>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</si>
  <si>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</si>
  <si>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</si>
  <si>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</si>
  <si>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</si>
  <si>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</si>
  <si>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</si>
  <si>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</si>
  <si>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</si>
  <si>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</si>
  <si>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</si>
  <si>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</si>
  <si>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</si>
  <si>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</si>
  <si>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</si>
  <si>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</si>
  <si>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</si>
  <si>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</si>
  <si>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</si>
  <si>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</si>
  <si>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</si>
  <si>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</si>
  <si>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</si>
  <si>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</si>
  <si>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</si>
  <si>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</si>
  <si>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</si>
  <si>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</si>
  <si>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</si>
  <si>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</si>
  <si>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</si>
  <si>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</si>
  <si>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</si>
  <si>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</si>
  <si>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</si>
  <si>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</si>
  <si>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</si>
  <si>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</si>
  <si>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</si>
  <si>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</si>
  <si>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</si>
  <si>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</si>
  <si>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</si>
  <si>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</si>
  <si>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</si>
  <si>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</si>
  <si>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</si>
  <si>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</si>
  <si>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</si>
  <si>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</si>
  <si>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</si>
  <si>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</si>
  <si>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</si>
  <si>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</si>
  <si>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</si>
  <si>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</si>
  <si>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</si>
  <si>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</si>
  <si>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</si>
  <si>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</si>
  <si>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</si>
  <si>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</si>
  <si>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</si>
  <si>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</si>
  <si>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</si>
  <si>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</si>
  <si>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</si>
  <si>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</si>
  <si>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</si>
  <si>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</si>
  <si>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</si>
  <si>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</si>
  <si>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</si>
  <si>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</si>
  <si>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</si>
  <si>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</si>
  <si>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</si>
  <si>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</si>
  <si>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</si>
  <si>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</si>
  <si>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</si>
  <si>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</si>
  <si>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</si>
  <si>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</si>
  <si>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</si>
  <si>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</si>
  <si>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</si>
  <si>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</si>
  <si>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</si>
  <si>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</si>
  <si>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</si>
  <si>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</si>
  <si>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</si>
  <si>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</si>
  <si>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</si>
  <si>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</si>
  <si>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</si>
  <si>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</si>
  <si>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</si>
  <si>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</si>
  <si>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</si>
  <si>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</si>
  <si>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</si>
  <si>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</si>
  <si>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</si>
  <si>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</si>
  <si>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</si>
  <si>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</si>
  <si>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</si>
  <si>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</si>
  <si>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</si>
  <si>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</si>
  <si>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</si>
  <si>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</si>
  <si>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</si>
  <si>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</si>
  <si>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</si>
  <si>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</si>
  <si>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</si>
  <si>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</si>
  <si>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</si>
  <si>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</si>
  <si>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</si>
  <si>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</si>
  <si>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</si>
  <si>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</si>
  <si>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</si>
  <si>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</si>
  <si>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</si>
  <si>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</si>
  <si>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</si>
  <si>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</si>
  <si>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</si>
  <si>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</si>
  <si>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</si>
  <si>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</si>
  <si>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</si>
  <si>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</si>
  <si>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</si>
  <si>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</si>
  <si>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</si>
  <si>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</si>
  <si>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</si>
  <si>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</si>
  <si>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</si>
  <si>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</si>
  <si>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</si>
  <si>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</si>
  <si>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</si>
  <si>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</si>
  <si>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</si>
  <si>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</si>
  <si>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</si>
  <si>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</si>
  <si>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</si>
  <si>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</si>
  <si>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</si>
  <si>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</si>
  <si>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</si>
  <si>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</si>
  <si>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</si>
  <si>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</si>
  <si>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</si>
  <si>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</si>
  <si>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</si>
  <si>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</si>
  <si>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</si>
  <si>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</si>
  <si>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</si>
  <si>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</si>
  <si>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</si>
  <si>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</si>
  <si>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</si>
  <si>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</si>
  <si>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</si>
  <si>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</si>
  <si>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</si>
  <si>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</si>
  <si>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</si>
  <si>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</si>
  <si>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</si>
  <si>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</si>
  <si>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</si>
  <si>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</si>
  <si>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</si>
  <si>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</si>
  <si>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</si>
  <si>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</si>
  <si>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</si>
  <si>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</si>
  <si>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</si>
  <si>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</si>
  <si>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</si>
  <si>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</si>
  <si>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</si>
  <si>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</si>
  <si>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</si>
  <si>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</si>
  <si>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</si>
  <si>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</si>
  <si>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</si>
  <si>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</si>
  <si>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</si>
  <si>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</si>
  <si>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</si>
  <si>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</si>
  <si>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</si>
  <si>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</si>
  <si>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</si>
  <si>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</si>
  <si>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</si>
  <si>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</si>
  <si>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</si>
  <si>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</si>
  <si>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</si>
  <si>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</si>
  <si>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</si>
  <si>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</si>
  <si>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</si>
  <si>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</si>
  <si>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</si>
  <si>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</si>
  <si>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</si>
  <si>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</si>
  <si>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</si>
  <si>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</si>
  <si>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</si>
  <si>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</si>
  <si>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</si>
  <si>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</si>
  <si>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</si>
  <si>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</si>
  <si>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</si>
  <si>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</si>
  <si>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</si>
  <si>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</si>
  <si>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</si>
  <si>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</si>
  <si>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</si>
  <si>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</si>
  <si>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</si>
  <si>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</si>
  <si>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</si>
  <si>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</si>
  <si>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</si>
  <si>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</si>
  <si>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</si>
  <si>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</si>
  <si>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</si>
  <si>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</si>
  <si>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</si>
  <si>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</si>
  <si>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</si>
  <si>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</si>
  <si>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</si>
  <si>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</si>
  <si>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</si>
  <si>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</si>
  <si>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</si>
  <si>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</si>
  <si>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</si>
  <si>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</si>
  <si>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</si>
  <si>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</si>
  <si>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</si>
  <si>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</si>
  <si>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</si>
  <si>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</si>
  <si>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</si>
  <si>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</si>
  <si>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</si>
  <si>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</si>
  <si>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</si>
  <si>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</si>
  <si>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</si>
  <si>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</si>
  <si>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</si>
  <si>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</si>
  <si>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 UCHUMUIN 2021</t>
  </si>
  <si>
    <t>ICBF-139- 2020</t>
  </si>
  <si>
    <t>EDUACION INICIAL EN MODALIDAD PROPIA INTERCULTURAL</t>
  </si>
  <si>
    <t>ICBF-143- 2020</t>
  </si>
  <si>
    <t>ICBF-168- 2020</t>
  </si>
  <si>
    <t>SI</t>
  </si>
  <si>
    <t>ENIO EDUARDO ROMERO DANGOND</t>
  </si>
  <si>
    <t>Calle 13 No. 5-36</t>
  </si>
  <si>
    <t>eniiod1@hotmail.com</t>
  </si>
  <si>
    <t>IP-003-2019</t>
  </si>
  <si>
    <t xml:space="preserve">I.P.S.-MANEXKA </t>
  </si>
  <si>
    <t>004-2015</t>
  </si>
  <si>
    <t>ATENCIÒN INTEGRAL A LA PRIMERA INFANCIA EN SALA CUNAS</t>
  </si>
  <si>
    <t>0015-MIPISI-2016</t>
  </si>
  <si>
    <t>ATENCION INTEGRAL A LA PRIMERA INFANCIA EN SALA MATERNA</t>
  </si>
  <si>
    <t>CUPOSALUD IPS S.A.S</t>
  </si>
  <si>
    <t>IPS-CS-045-2017</t>
  </si>
  <si>
    <t>022-2018</t>
  </si>
  <si>
    <t>MIPSI-032-2019</t>
  </si>
  <si>
    <t>EDGARDO JOSÉ VERGARA HERNÀNDEZ</t>
  </si>
  <si>
    <t>LIZETH DEL CARMEN PADILLA CORREA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</si>
</sst>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b/>
      <sz val="12"/>
      <color theme="1"/>
      <name val="Arial Narrow"/>
      <family val="2"/>
    </font>
    <font>
      <sz val="11"/>
      <color theme="1"/>
      <name val="Arial Narrow"/>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0" xfId="0" applyProtection="1">
      <protection locked="0"/>
    </xf>
    <xf numFmtId="0" fontId="33" fillId="0" borderId="0" xfId="0" applyFont="1" applyProtection="1">
      <protection locked="0"/>
    </xf>
    <xf numFmtId="15" fontId="0" fillId="0" borderId="0" xfId="0" applyNumberFormat="1" applyProtection="1">
      <protection locked="0"/>
    </xf>
    <xf numFmtId="6" fontId="0" fillId="0" borderId="0" xfId="0" applyNumberFormat="1" applyProtection="1">
      <protection locked="0"/>
    </xf>
    <xf numFmtId="14" fontId="0" fillId="0" borderId="0" xfId="0" applyNumberFormat="1" applyProtection="1">
      <protection locked="0"/>
    </xf>
    <xf numFmtId="0" fontId="34" fillId="0" borderId="0" xfId="0" applyFont="1" applyProtection="1">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D198" zoomScale="70" zoomScaleNormal="70"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6" t="str">
        <f>HYPERLINK("#Integrante_1!A109","CAPACIDAD RESIDUAL")</f>
        <v>CAPACIDAD RESIDUAL</v>
      </c>
      <c r="F8" s="267"/>
      <c r="G8" s="268"/>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6" t="str">
        <f>HYPERLINK("#Integrante_1!A162","TALENTO HUMANO")</f>
        <v>TALENTO HUMANO</v>
      </c>
      <c r="F9" s="267"/>
      <c r="G9" s="268"/>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6" t="str">
        <f>HYPERLINK("#Integrante_1!F162","INFRAESTRUCTURA")</f>
        <v>INFRAESTRUCTURA</v>
      </c>
      <c r="F10" s="267"/>
      <c r="G10" s="268"/>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2690</v>
      </c>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v>812006694</v>
      </c>
      <c r="C20" s="5"/>
      <c r="D20" s="73"/>
      <c r="E20" s="160" t="s">
        <v>2669</v>
      </c>
      <c r="F20" s="276" t="s">
        <v>2681</v>
      </c>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str">
        <f>VLOOKUP(B20,EAS!A2:B1439,2,0)</f>
        <v>FUNDACIÓN COMUNITARIA INTEGRAL</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275" t="s">
        <v>2671</v>
      </c>
      <c r="C48" s="113" t="s">
        <v>31</v>
      </c>
      <c r="D48" s="275" t="s">
        <v>2682</v>
      </c>
      <c r="E48" s="277">
        <v>43885</v>
      </c>
      <c r="F48" s="277">
        <v>44165</v>
      </c>
      <c r="G48" s="172">
        <f>IF(AND(E48&lt;&gt;"",F48&lt;&gt;""),((F48-E48)/30),"")</f>
        <v>9.3333333333333339</v>
      </c>
      <c r="H48" s="275" t="s">
        <v>2683</v>
      </c>
      <c r="I48" s="114" t="s">
        <v>1154</v>
      </c>
      <c r="J48" s="114" t="s">
        <v>698</v>
      </c>
      <c r="K48" s="278">
        <v>4164086115</v>
      </c>
      <c r="L48" s="116"/>
      <c r="M48" s="118"/>
      <c r="N48" s="116" t="s">
        <v>27</v>
      </c>
      <c r="O48" s="116" t="s">
        <v>26</v>
      </c>
      <c r="P48" s="79"/>
    </row>
    <row r="49" spans="1:16" s="6" customFormat="1" ht="24.75" customHeight="1" x14ac:dyDescent="0.25">
      <c r="A49" s="143">
        <v>2</v>
      </c>
      <c r="B49" s="112" t="s">
        <v>2671</v>
      </c>
      <c r="C49" s="113" t="s">
        <v>31</v>
      </c>
      <c r="D49" s="275" t="s">
        <v>2684</v>
      </c>
      <c r="E49" s="277">
        <v>43885</v>
      </c>
      <c r="F49" s="277">
        <v>44165</v>
      </c>
      <c r="G49" s="172">
        <f t="shared" ref="G49:G107" si="2">IF(AND(E49&lt;&gt;"",F49&lt;&gt;""),((F49-E49)/30),"")</f>
        <v>9.3333333333333339</v>
      </c>
      <c r="H49" s="275" t="s">
        <v>2683</v>
      </c>
      <c r="I49" s="114" t="s">
        <v>1154</v>
      </c>
      <c r="J49" s="114" t="s">
        <v>698</v>
      </c>
      <c r="K49" s="278">
        <v>4285558625</v>
      </c>
      <c r="L49" s="116"/>
      <c r="M49" s="118"/>
      <c r="N49" s="116" t="s">
        <v>27</v>
      </c>
      <c r="O49" s="116" t="s">
        <v>26</v>
      </c>
      <c r="P49" s="79"/>
    </row>
    <row r="50" spans="1:16" s="6" customFormat="1" ht="24.75" customHeight="1" x14ac:dyDescent="0.25">
      <c r="A50" s="143">
        <v>3</v>
      </c>
      <c r="B50" s="112" t="s">
        <v>2671</v>
      </c>
      <c r="C50" s="113" t="s">
        <v>31</v>
      </c>
      <c r="D50" s="275" t="s">
        <v>2685</v>
      </c>
      <c r="E50" s="279">
        <v>43874</v>
      </c>
      <c r="F50" s="145">
        <v>44165</v>
      </c>
      <c r="G50" s="172">
        <f t="shared" si="2"/>
        <v>9.6999999999999993</v>
      </c>
      <c r="H50" s="275" t="s">
        <v>2683</v>
      </c>
      <c r="I50" s="114" t="s">
        <v>1154</v>
      </c>
      <c r="J50" s="114" t="s">
        <v>698</v>
      </c>
      <c r="K50" s="278">
        <v>4284068823</v>
      </c>
      <c r="L50" s="116"/>
      <c r="M50" s="118"/>
      <c r="N50" s="116" t="s">
        <v>27</v>
      </c>
      <c r="O50" s="116" t="s">
        <v>2686</v>
      </c>
      <c r="P50" s="79"/>
    </row>
    <row r="51" spans="1:16" s="6" customFormat="1" ht="24.75" customHeight="1" outlineLevel="1" x14ac:dyDescent="0.25">
      <c r="A51" s="143">
        <v>4</v>
      </c>
      <c r="B51" s="112"/>
      <c r="C51" s="113"/>
      <c r="D51" s="111"/>
      <c r="E51" s="145"/>
      <c r="F51" s="145"/>
      <c r="G51" s="172" t="str">
        <f t="shared" si="2"/>
        <v/>
      </c>
      <c r="H51" s="115"/>
      <c r="I51" s="114"/>
      <c r="J51" s="114"/>
      <c r="K51" s="117"/>
      <c r="L51" s="116"/>
      <c r="M51" s="118"/>
      <c r="N51" s="116"/>
      <c r="O51" s="116"/>
      <c r="P51" s="79"/>
    </row>
    <row r="52" spans="1:16" s="7" customFormat="1" ht="24.75" customHeight="1" outlineLevel="1" x14ac:dyDescent="0.25">
      <c r="A52" s="144">
        <v>5</v>
      </c>
      <c r="B52" s="112"/>
      <c r="C52" s="113"/>
      <c r="D52" s="111"/>
      <c r="E52" s="145"/>
      <c r="F52" s="145"/>
      <c r="G52" s="172" t="str">
        <f t="shared" si="2"/>
        <v/>
      </c>
      <c r="H52" s="120"/>
      <c r="I52" s="114"/>
      <c r="J52" s="114"/>
      <c r="K52" s="117"/>
      <c r="L52" s="116"/>
      <c r="M52" s="118"/>
      <c r="N52" s="116"/>
      <c r="O52" s="116"/>
      <c r="P52" s="80"/>
    </row>
    <row r="53" spans="1:16" s="7" customFormat="1" ht="24.75" customHeight="1" outlineLevel="1" x14ac:dyDescent="0.25">
      <c r="A53" s="144">
        <v>6</v>
      </c>
      <c r="B53" s="112"/>
      <c r="C53" s="113"/>
      <c r="D53" s="111"/>
      <c r="E53" s="145"/>
      <c r="F53" s="145"/>
      <c r="G53" s="172" t="str">
        <f t="shared" si="2"/>
        <v/>
      </c>
      <c r="H53" s="120"/>
      <c r="I53" s="114"/>
      <c r="J53" s="114"/>
      <c r="K53" s="117"/>
      <c r="L53" s="116"/>
      <c r="M53" s="118"/>
      <c r="N53" s="116"/>
      <c r="O53" s="116"/>
      <c r="P53" s="80"/>
    </row>
    <row r="54" spans="1:16" s="7" customFormat="1" ht="24.75" customHeight="1" outlineLevel="1" x14ac:dyDescent="0.25">
      <c r="A54" s="144">
        <v>7</v>
      </c>
      <c r="B54" s="112"/>
      <c r="C54" s="113"/>
      <c r="D54" s="111"/>
      <c r="E54" s="145"/>
      <c r="F54" s="145"/>
      <c r="G54" s="172" t="str">
        <f t="shared" si="2"/>
        <v/>
      </c>
      <c r="H54" s="115"/>
      <c r="I54" s="114"/>
      <c r="J54" s="114"/>
      <c r="K54" s="119"/>
      <c r="L54" s="116"/>
      <c r="M54" s="118"/>
      <c r="N54" s="116"/>
      <c r="O54" s="116"/>
      <c r="P54" s="80"/>
    </row>
    <row r="55" spans="1:16" s="7" customFormat="1" ht="24.75" customHeight="1" outlineLevel="1" x14ac:dyDescent="0.25">
      <c r="A55" s="144">
        <v>8</v>
      </c>
      <c r="B55" s="112"/>
      <c r="C55" s="113"/>
      <c r="D55" s="111"/>
      <c r="E55" s="145"/>
      <c r="F55" s="145"/>
      <c r="G55" s="172" t="str">
        <f t="shared" si="2"/>
        <v/>
      </c>
      <c r="H55" s="115"/>
      <c r="I55" s="114"/>
      <c r="J55" s="114"/>
      <c r="K55" s="119"/>
      <c r="L55" s="116"/>
      <c r="M55" s="118"/>
      <c r="N55" s="116"/>
      <c r="O55" s="116"/>
      <c r="P55" s="80"/>
    </row>
    <row r="56" spans="1:16" s="7" customFormat="1" ht="24.75" customHeight="1" outlineLevel="1" x14ac:dyDescent="0.25">
      <c r="A56" s="144">
        <v>9</v>
      </c>
      <c r="B56" s="112"/>
      <c r="C56" s="113"/>
      <c r="D56" s="111"/>
      <c r="E56" s="145"/>
      <c r="F56" s="145"/>
      <c r="G56" s="172" t="str">
        <f t="shared" si="2"/>
        <v/>
      </c>
      <c r="H56" s="115"/>
      <c r="I56" s="114"/>
      <c r="J56" s="114"/>
      <c r="K56" s="119"/>
      <c r="L56" s="116"/>
      <c r="M56" s="118"/>
      <c r="N56" s="116"/>
      <c r="O56" s="116"/>
      <c r="P56" s="80"/>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0"/>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0"/>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0"/>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0"/>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0"/>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0"/>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0"/>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0"/>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0"/>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0"/>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0"/>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0"/>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0"/>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0"/>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0"/>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0"/>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0"/>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0"/>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0"/>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0"/>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0"/>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0"/>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0"/>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0"/>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0"/>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0"/>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0"/>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0"/>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0"/>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0"/>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c r="E114" s="145"/>
      <c r="F114" s="145"/>
      <c r="G114" s="172" t="str">
        <f>IF(AND(E114&lt;&gt;"",F114&lt;&gt;""),((F114-E114)/30),"")</f>
        <v/>
      </c>
      <c r="H114" s="123"/>
      <c r="I114" s="122"/>
      <c r="J114" s="122"/>
      <c r="K114" s="124"/>
      <c r="L114" s="101" t="str">
        <f>+IF(AND(K114&gt;0,O114="Ejecución"),(K114/877802)*Tabla28[[#This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1" t="str">
        <f>+IF(AND(K115&gt;0,O115="Ejecución"),(K115/877802)*Tabla28[[#This Row],[% participación]],IF(AND(K115&gt;0,O115&lt;&gt;"Ejecución"),"-",""))</f>
        <v/>
      </c>
      <c r="M115" s="65"/>
      <c r="N115" s="181" t="str">
        <f>+IF(M116="No",1,IF(M116="Si","Ingrese %",""))</f>
        <v/>
      </c>
      <c r="O115" s="177" t="s">
        <v>1150</v>
      </c>
      <c r="P115" s="79"/>
    </row>
    <row r="116" spans="1:16" s="6" customFormat="1" ht="24.75" customHeight="1" x14ac:dyDescent="0.25">
      <c r="A116" s="143">
        <v>3</v>
      </c>
      <c r="B116" s="175" t="s">
        <v>2671</v>
      </c>
      <c r="C116" s="176" t="s">
        <v>31</v>
      </c>
      <c r="D116" s="63"/>
      <c r="E116" s="145"/>
      <c r="F116" s="145"/>
      <c r="G116" s="172" t="str">
        <f t="shared" si="3"/>
        <v/>
      </c>
      <c r="H116" s="64"/>
      <c r="I116" s="63"/>
      <c r="J116" s="63"/>
      <c r="K116" s="68"/>
      <c r="L116" s="101" t="str">
        <f>+IF(AND(K116&gt;0,O116="Ejecución"),(K116/877802)*Tabla28[[#This Row],[% participación]],IF(AND(K116&gt;0,O116&lt;&gt;"Ejecución"),"-",""))</f>
        <v/>
      </c>
      <c r="M116" s="6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1" t="str">
        <f>+IF(AND(K117&gt;0,O117="Ejecución"),(K117/877802)*Tabla28[[#This Row],[% participación]],IF(AND(K117&gt;0,O117&lt;&gt;"Ejecución"),"-",""))</f>
        <v/>
      </c>
      <c r="M117" s="65"/>
      <c r="N117" s="181" t="str">
        <f t="shared" si="4"/>
        <v/>
      </c>
      <c r="O117" s="177" t="s">
        <v>1150</v>
      </c>
      <c r="P117" s="79"/>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1" t="str">
        <f>+IF(AND(K118&gt;0,O118="Ejecución"),(K118/877802)*Tabla28[[#This Row],[% participación]],IF(AND(K118&gt;0,O118&lt;&gt;"Ejecución"),"-",""))</f>
        <v/>
      </c>
      <c r="M118" s="65"/>
      <c r="N118" s="181" t="str">
        <f t="shared" si="4"/>
        <v/>
      </c>
      <c r="O118" s="177" t="s">
        <v>1150</v>
      </c>
      <c r="P118" s="80"/>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1" t="str">
        <f>+IF(AND(K119&gt;0,O119="Ejecución"),(K119/877802)*Tabla28[[#This Row],[% participación]],IF(AND(K119&gt;0,O119&lt;&gt;"Ejecución"),"-",""))</f>
        <v/>
      </c>
      <c r="M119" s="65"/>
      <c r="N119" s="181" t="str">
        <f t="shared" si="4"/>
        <v/>
      </c>
      <c r="O119" s="177" t="s">
        <v>1150</v>
      </c>
      <c r="P119" s="80"/>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1" t="str">
        <f>+IF(AND(K120&gt;0,O120="Ejecución"),(K120/877802)*Tabla28[[#This Row],[% participación]],IF(AND(K120&gt;0,O120&lt;&gt;"Ejecución"),"-",""))</f>
        <v/>
      </c>
      <c r="M120" s="65"/>
      <c r="N120" s="181" t="str">
        <f t="shared" si="4"/>
        <v/>
      </c>
      <c r="O120" s="177" t="s">
        <v>1150</v>
      </c>
      <c r="P120" s="80"/>
    </row>
    <row r="121" spans="1:16" s="7" customFormat="1" ht="24.75" customHeight="1" outlineLevel="1" x14ac:dyDescent="0.25">
      <c r="A121" s="144">
        <v>8</v>
      </c>
      <c r="B121" s="175" t="s">
        <v>2671</v>
      </c>
      <c r="C121" s="176" t="s">
        <v>31</v>
      </c>
      <c r="D121" s="63"/>
      <c r="E121" s="145"/>
      <c r="F121" s="145"/>
      <c r="G121" s="172" t="str">
        <f t="shared" si="5"/>
        <v/>
      </c>
      <c r="H121" s="103"/>
      <c r="I121" s="63"/>
      <c r="J121" s="63"/>
      <c r="K121" s="68"/>
      <c r="L121" s="101" t="str">
        <f>+IF(AND(K121&gt;0,O121="Ejecución"),(K121/877802)*Tabla28[[#This Row],[% participación]],IF(AND(K121&gt;0,O121&lt;&gt;"Ejecución"),"-",""))</f>
        <v/>
      </c>
      <c r="M121" s="65"/>
      <c r="N121" s="181" t="str">
        <f t="shared" si="4"/>
        <v/>
      </c>
      <c r="O121" s="177" t="s">
        <v>1150</v>
      </c>
      <c r="P121" s="80"/>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1" t="str">
        <f>+IF(AND(K122&gt;0,O122="Ejecución"),(K122/877802)*Tabla28[[#This Row],[% participación]],IF(AND(K122&gt;0,O122&lt;&gt;"Ejecución"),"-",""))</f>
        <v/>
      </c>
      <c r="M122" s="65"/>
      <c r="N122" s="181" t="str">
        <f t="shared" si="4"/>
        <v/>
      </c>
      <c r="O122" s="177" t="s">
        <v>1150</v>
      </c>
      <c r="P122" s="80"/>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1" t="str">
        <f>+IF(AND(K123&gt;0,O123="Ejecución"),(K123/877802)*Tabla28[[#This Row],[% participación]],IF(AND(K123&gt;0,O123&lt;&gt;"Ejecución"),"-",""))</f>
        <v/>
      </c>
      <c r="M123" s="65"/>
      <c r="N123" s="181" t="str">
        <f t="shared" si="4"/>
        <v/>
      </c>
      <c r="O123" s="177" t="s">
        <v>1150</v>
      </c>
      <c r="P123" s="80"/>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1" t="str">
        <f>+IF(AND(K124&gt;0,O124="Ejecución"),(K124/877802)*Tabla28[[#This Row],[% participación]],IF(AND(K124&gt;0,O124&lt;&gt;"Ejecución"),"-",""))</f>
        <v/>
      </c>
      <c r="M124" s="65"/>
      <c r="N124" s="181" t="str">
        <f t="shared" si="4"/>
        <v/>
      </c>
      <c r="O124" s="177" t="s">
        <v>1150</v>
      </c>
      <c r="P124" s="80"/>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1" t="str">
        <f>+IF(AND(K125&gt;0,O125="Ejecución"),(K125/877802)*Tabla28[[#This Row],[% participación]],IF(AND(K125&gt;0,O125&lt;&gt;"Ejecución"),"-",""))</f>
        <v/>
      </c>
      <c r="M125" s="65"/>
      <c r="N125" s="181" t="str">
        <f t="shared" si="4"/>
        <v/>
      </c>
      <c r="O125" s="177" t="s">
        <v>1150</v>
      </c>
      <c r="P125" s="80"/>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1" t="str">
        <f>+IF(AND(K126&gt;0,O126="Ejecución"),(K126/877802)*Tabla28[[#This Row],[% participación]],IF(AND(K126&gt;0,O126&lt;&gt;"Ejecución"),"-",""))</f>
        <v/>
      </c>
      <c r="M126" s="65"/>
      <c r="N126" s="181" t="str">
        <f t="shared" si="4"/>
        <v/>
      </c>
      <c r="O126" s="177" t="s">
        <v>1150</v>
      </c>
      <c r="P126" s="80"/>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1" t="str">
        <f>+IF(AND(K127&gt;0,O127="Ejecución"),(K127/877802)*Tabla28[[#This Row],[% participación]],IF(AND(K127&gt;0,O127&lt;&gt;"Ejecución"),"-",""))</f>
        <v/>
      </c>
      <c r="M127" s="65"/>
      <c r="N127" s="181" t="str">
        <f t="shared" si="4"/>
        <v/>
      </c>
      <c r="O127" s="177" t="s">
        <v>1150</v>
      </c>
      <c r="P127" s="80"/>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1" t="str">
        <f>+IF(AND(K128&gt;0,O128="Ejecución"),(K128/877802)*Tabla28[[#This Row],[% participación]],IF(AND(K128&gt;0,O128&lt;&gt;"Ejecución"),"-",""))</f>
        <v/>
      </c>
      <c r="M128" s="65"/>
      <c r="N128" s="181" t="str">
        <f t="shared" si="4"/>
        <v/>
      </c>
      <c r="O128" s="177" t="s">
        <v>1150</v>
      </c>
      <c r="P128" s="80"/>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1" t="str">
        <f>+IF(AND(K129&gt;0,O129="Ejecución"),(K129/877802)*Tabla28[[#This Row],[% participación]],IF(AND(K129&gt;0,O129&lt;&gt;"Ejecución"),"-",""))</f>
        <v/>
      </c>
      <c r="M129" s="65"/>
      <c r="N129" s="181" t="str">
        <f t="shared" si="4"/>
        <v/>
      </c>
      <c r="O129" s="177" t="s">
        <v>1150</v>
      </c>
      <c r="P129" s="80"/>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1" t="str">
        <f>+IF(AND(K130&gt;0,O130="Ejecución"),(K130/877802)*Tabla28[[#This Row],[% participación]],IF(AND(K130&gt;0,O130&lt;&gt;"Ejecución"),"-",""))</f>
        <v/>
      </c>
      <c r="M130" s="65"/>
      <c r="N130" s="181" t="str">
        <f t="shared" si="4"/>
        <v/>
      </c>
      <c r="O130" s="177" t="s">
        <v>1150</v>
      </c>
      <c r="P130" s="80"/>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1" t="str">
        <f>+IF(AND(K131&gt;0,O131="Ejecución"),(K131/877802)*Tabla28[[#This Row],[% participación]],IF(AND(K131&gt;0,O131&lt;&gt;"Ejecución"),"-",""))</f>
        <v/>
      </c>
      <c r="M131" s="65"/>
      <c r="N131" s="181" t="str">
        <f t="shared" si="4"/>
        <v/>
      </c>
      <c r="O131" s="177" t="s">
        <v>1150</v>
      </c>
      <c r="P131" s="80"/>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1" t="str">
        <f>+IF(AND(K132&gt;0,O132="Ejecución"),(K132/877802)*Tabla28[[#This Row],[% participación]],IF(AND(K132&gt;0,O132&lt;&gt;"Ejecución"),"-",""))</f>
        <v/>
      </c>
      <c r="M132" s="65"/>
      <c r="N132" s="181" t="str">
        <f t="shared" si="4"/>
        <v/>
      </c>
      <c r="O132" s="177" t="s">
        <v>1150</v>
      </c>
      <c r="P132" s="80"/>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1" t="str">
        <f>+IF(AND(K133&gt;0,O133="Ejecución"),(K133/877802)*Tabla28[[#This Row],[% participación]],IF(AND(K133&gt;0,O133&lt;&gt;"Ejecución"),"-",""))</f>
        <v/>
      </c>
      <c r="M133" s="65"/>
      <c r="N133" s="181" t="str">
        <f t="shared" si="4"/>
        <v/>
      </c>
      <c r="O133" s="177" t="s">
        <v>1150</v>
      </c>
      <c r="P133" s="80"/>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1" t="str">
        <f>+IF(AND(K134&gt;0,O134="Ejecución"),(K134/877802)*Tabla28[[#This Row],[% participación]],IF(AND(K134&gt;0,O134&lt;&gt;"Ejecución"),"-",""))</f>
        <v/>
      </c>
      <c r="M134" s="65"/>
      <c r="N134" s="181" t="str">
        <f t="shared" si="4"/>
        <v/>
      </c>
      <c r="O134" s="177" t="s">
        <v>1150</v>
      </c>
      <c r="P134" s="80"/>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1" t="str">
        <f>+IF(AND(K135&gt;0,O135="Ejecución"),(K135/877802)*Tabla28[[#This Row],[% participación]],IF(AND(K135&gt;0,O135&lt;&gt;"Ejecución"),"-",""))</f>
        <v/>
      </c>
      <c r="M135" s="65"/>
      <c r="N135" s="181" t="str">
        <f t="shared" si="4"/>
        <v/>
      </c>
      <c r="O135" s="177" t="s">
        <v>1150</v>
      </c>
      <c r="P135" s="80"/>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1" t="str">
        <f>+IF(AND(K136&gt;0,O136="Ejecución"),(K136/877802)*Tabla28[[#This Row],[% participación]],IF(AND(K136&gt;0,O136&lt;&gt;"Ejecución"),"-",""))</f>
        <v/>
      </c>
      <c r="M136" s="65"/>
      <c r="N136" s="181" t="str">
        <f t="shared" si="4"/>
        <v/>
      </c>
      <c r="O136" s="177" t="s">
        <v>1150</v>
      </c>
      <c r="P136" s="80"/>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1" t="str">
        <f>+IF(AND(K137&gt;0,O137="Ejecución"),(K137/877802)*Tabla28[[#This Row],[% participación]],IF(AND(K137&gt;0,O137&lt;&gt;"Ejecución"),"-",""))</f>
        <v/>
      </c>
      <c r="M137" s="65"/>
      <c r="N137" s="181" t="str">
        <f t="shared" si="4"/>
        <v/>
      </c>
      <c r="O137" s="177" t="s">
        <v>1150</v>
      </c>
      <c r="P137" s="80"/>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1" t="str">
        <f>+IF(AND(K138&gt;0,O138="Ejecución"),(K138/877802)*Tabla28[[#This Row],[% participación]],IF(AND(K138&gt;0,O138&lt;&gt;"Ejecución"),"-",""))</f>
        <v/>
      </c>
      <c r="M138" s="65"/>
      <c r="N138" s="181" t="str">
        <f t="shared" si="4"/>
        <v/>
      </c>
      <c r="O138" s="177" t="s">
        <v>1150</v>
      </c>
      <c r="P138" s="80"/>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1" t="str">
        <f>+IF(AND(K139&gt;0,O139="Ejecución"),(K139/877802)*Tabla28[[#This Row],[% participación]],IF(AND(K139&gt;0,O139&lt;&gt;"Ejecución"),"-",""))</f>
        <v/>
      </c>
      <c r="M139" s="65"/>
      <c r="N139" s="181" t="str">
        <f t="shared" si="4"/>
        <v/>
      </c>
      <c r="O139" s="177" t="s">
        <v>1150</v>
      </c>
      <c r="P139" s="80"/>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1" t="str">
        <f>+IF(AND(K140&gt;0,O140="Ejecución"),(K140/877802)*Tabla28[[#This Row],[% participación]],IF(AND(K140&gt;0,O140&lt;&gt;"Ejecución"),"-",""))</f>
        <v/>
      </c>
      <c r="M140" s="65"/>
      <c r="N140" s="181" t="str">
        <f t="shared" si="4"/>
        <v/>
      </c>
      <c r="O140" s="177" t="s">
        <v>1150</v>
      </c>
      <c r="P140" s="80"/>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1" t="str">
        <f>+IF(AND(K141&gt;0,O141="Ejecución"),(K141/877802)*Tabla28[[#This Row],[% participación]],IF(AND(K141&gt;0,O141&lt;&gt;"Ejecución"),"-",""))</f>
        <v/>
      </c>
      <c r="M141" s="65"/>
      <c r="N141" s="181" t="str">
        <f t="shared" si="4"/>
        <v/>
      </c>
      <c r="O141" s="177" t="s">
        <v>1150</v>
      </c>
      <c r="P141" s="80"/>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1" t="str">
        <f>+IF(AND(K142&gt;0,O142="Ejecución"),(K142/877802)*Tabla28[[#This Row],[% participación]],IF(AND(K142&gt;0,O142&lt;&gt;"Ejecución"),"-",""))</f>
        <v/>
      </c>
      <c r="M142" s="65"/>
      <c r="N142" s="181" t="str">
        <f t="shared" si="4"/>
        <v/>
      </c>
      <c r="O142" s="177" t="s">
        <v>1150</v>
      </c>
      <c r="P142" s="80"/>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1" t="str">
        <f>+IF(AND(K143&gt;0,O143="Ejecución"),(K143/877802)*Tabla28[[#This Row],[% participación]],IF(AND(K143&gt;0,O143&lt;&gt;"Ejecución"),"-",""))</f>
        <v/>
      </c>
      <c r="M143" s="65"/>
      <c r="N143" s="181" t="str">
        <f t="shared" si="4"/>
        <v/>
      </c>
      <c r="O143" s="177" t="s">
        <v>1150</v>
      </c>
      <c r="P143" s="80"/>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1" t="str">
        <f>+IF(AND(K144&gt;0,O144="Ejecución"),(K144/877802)*Tabla28[[#This Row],[% participación]],IF(AND(K144&gt;0,O144&lt;&gt;"Ejecución"),"-",""))</f>
        <v/>
      </c>
      <c r="M144" s="65"/>
      <c r="N144" s="181" t="str">
        <f t="shared" si="4"/>
        <v/>
      </c>
      <c r="O144" s="177" t="s">
        <v>1150</v>
      </c>
      <c r="P144" s="80"/>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1" t="str">
        <f>+IF(AND(K145&gt;0,O145="Ejecución"),(K145/877802)*Tabla28[[#This Row],[% participación]],IF(AND(K145&gt;0,O145&lt;&gt;"Ejecución"),"-",""))</f>
        <v/>
      </c>
      <c r="M145" s="65"/>
      <c r="N145" s="181" t="str">
        <f t="shared" si="4"/>
        <v/>
      </c>
      <c r="O145" s="177" t="s">
        <v>1150</v>
      </c>
      <c r="P145" s="80"/>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1" t="str">
        <f>+IF(AND(K146&gt;0,O146="Ejecución"),(K146/877802)*Tabla28[[#This Row],[% participación]],IF(AND(K146&gt;0,O146&lt;&gt;"Ejecución"),"-",""))</f>
        <v/>
      </c>
      <c r="M146" s="65"/>
      <c r="N146" s="181" t="str">
        <f t="shared" si="4"/>
        <v/>
      </c>
      <c r="O146" s="177" t="s">
        <v>1150</v>
      </c>
      <c r="P146" s="80"/>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1" t="str">
        <f>+IF(AND(K147&gt;0,O147="Ejecución"),(K147/877802)*Tabla28[[#This Row],[% participación]],IF(AND(K147&gt;0,O147&lt;&gt;"Ejecución"),"-",""))</f>
        <v/>
      </c>
      <c r="M147" s="65"/>
      <c r="N147" s="181" t="str">
        <f t="shared" si="4"/>
        <v/>
      </c>
      <c r="O147" s="177" t="s">
        <v>1150</v>
      </c>
      <c r="P147" s="80"/>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1" t="str">
        <f>+IF(AND(K148&gt;0,O148="Ejecución"),(K148/877802)*Tabla28[[#This Row],[% participación]],IF(AND(K148&gt;0,O148&lt;&gt;"Ejecución"),"-",""))</f>
        <v/>
      </c>
      <c r="M148" s="65"/>
      <c r="N148" s="181" t="str">
        <f t="shared" si="4"/>
        <v/>
      </c>
      <c r="O148" s="177" t="s">
        <v>1150</v>
      </c>
      <c r="P148" s="80"/>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1" t="str">
        <f>+IF(AND(K149&gt;0,O149="Ejecución"),(K149/877802)*Tabla28[[#This Row],[% participación]],IF(AND(K149&gt;0,O149&lt;&gt;"Ejecución"),"-",""))</f>
        <v/>
      </c>
      <c r="M149" s="65"/>
      <c r="N149" s="181" t="str">
        <f t="shared" si="4"/>
        <v/>
      </c>
      <c r="O149" s="177" t="s">
        <v>1150</v>
      </c>
      <c r="P149" s="80"/>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1" t="str">
        <f>+IF(AND(K150&gt;0,O150="Ejecución"),(K150/877802)*Tabla28[[#This Row],[% participación]],IF(AND(K150&gt;0,O150&lt;&gt;"Ejecución"),"-",""))</f>
        <v/>
      </c>
      <c r="M150" s="65"/>
      <c r="N150" s="181" t="str">
        <f t="shared" si="4"/>
        <v/>
      </c>
      <c r="O150" s="177" t="s">
        <v>1150</v>
      </c>
      <c r="P150" s="80"/>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1" t="str">
        <f>+IF(AND(K151&gt;0,O151="Ejecución"),(K151/877802)*Tabla28[[#This Row],[% participación]],IF(AND(K151&gt;0,O151&lt;&gt;"Ejecución"),"-",""))</f>
        <v/>
      </c>
      <c r="M151" s="65"/>
      <c r="N151" s="181" t="str">
        <f t="shared" si="4"/>
        <v/>
      </c>
      <c r="O151" s="177" t="s">
        <v>1150</v>
      </c>
      <c r="P151" s="80"/>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1" t="str">
        <f>+IF(AND(K152&gt;0,O152="Ejecución"),(K152/877802)*Tabla28[[#This Row],[% participación]],IF(AND(K152&gt;0,O152&lt;&gt;"Ejecución"),"-",""))</f>
        <v/>
      </c>
      <c r="M152" s="65"/>
      <c r="N152" s="181" t="str">
        <f t="shared" si="4"/>
        <v/>
      </c>
      <c r="O152" s="177" t="s">
        <v>1150</v>
      </c>
      <c r="P152" s="80"/>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1" t="str">
        <f>+IF(AND(K153&gt;0,O153="Ejecución"),(K153/877802)*Tabla28[[#This Row],[% participación]],IF(AND(K153&gt;0,O153&lt;&gt;"Ejecución"),"-",""))</f>
        <v/>
      </c>
      <c r="M153" s="65"/>
      <c r="N153" s="181" t="str">
        <f t="shared" si="4"/>
        <v/>
      </c>
      <c r="O153" s="177" t="s">
        <v>1150</v>
      </c>
      <c r="P153" s="80"/>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1" t="str">
        <f>+IF(AND(K154&gt;0,O154="Ejecución"),(K154/877802)*Tabla28[[#This Row],[% participación]],IF(AND(K154&gt;0,O154&lt;&gt;"Ejecución"),"-",""))</f>
        <v/>
      </c>
      <c r="M154" s="65"/>
      <c r="N154" s="181" t="str">
        <f t="shared" si="4"/>
        <v/>
      </c>
      <c r="O154" s="177" t="s">
        <v>1150</v>
      </c>
      <c r="P154" s="80"/>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1" t="str">
        <f>+IF(AND(K155&gt;0,O155="Ejecución"),(K155/877802)*Tabla28[[#This Row],[% participación]],IF(AND(K155&gt;0,O155&lt;&gt;"Ejecución"),"-",""))</f>
        <v/>
      </c>
      <c r="M155" s="65"/>
      <c r="N155" s="181" t="str">
        <f t="shared" si="4"/>
        <v/>
      </c>
      <c r="O155" s="177" t="s">
        <v>1150</v>
      </c>
      <c r="P155" s="80"/>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1" t="str">
        <f>+IF(AND(K156&gt;0,O156="Ejecución"),(K156/877802)*Tabla28[[#This Row],[% participación]],IF(AND(K156&gt;0,O156&lt;&gt;"Ejecución"),"-",""))</f>
        <v/>
      </c>
      <c r="M156" s="65"/>
      <c r="N156" s="181" t="str">
        <f t="shared" si="4"/>
        <v/>
      </c>
      <c r="O156" s="177" t="s">
        <v>1150</v>
      </c>
      <c r="P156" s="80"/>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1" t="str">
        <f>+IF(AND(K157&gt;0,O157="Ejecución"),(K157/877802)*Tabla28[[#This Row],[% participación]],IF(AND(K157&gt;0,O157&lt;&gt;"Ejecución"),"-",""))</f>
        <v/>
      </c>
      <c r="M157" s="65"/>
      <c r="N157" s="181" t="str">
        <f t="shared" si="4"/>
        <v/>
      </c>
      <c r="O157" s="177" t="s">
        <v>1150</v>
      </c>
      <c r="P157" s="80"/>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1" t="str">
        <f>+IF(AND(K158&gt;0,O158="Ejecución"),(K158/877802)*Tabla28[[#This Row],[% participación]],IF(AND(K158&gt;0,O158&lt;&gt;"Ejecución"),"-",""))</f>
        <v/>
      </c>
      <c r="M158" s="65"/>
      <c r="N158" s="181" t="str">
        <f t="shared" si="4"/>
        <v/>
      </c>
      <c r="O158" s="177" t="s">
        <v>1150</v>
      </c>
      <c r="P158" s="80"/>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1" t="str">
        <f>+IF(AND(K159&gt;0,O159="Ejecución"),(K159/877802)*Tabla28[[#This Row],[% participación]],IF(AND(K159&gt;0,O159&lt;&gt;"Ejecución"),"-",""))</f>
        <v/>
      </c>
      <c r="M159" s="65"/>
      <c r="N159" s="181" t="str">
        <f t="shared" si="4"/>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4"/>
        <v/>
      </c>
      <c r="O160" s="177" t="s">
        <v>1150</v>
      </c>
      <c r="P160" s="80"/>
    </row>
    <row r="161" spans="1:28" ht="23.1" customHeight="1" thickBot="1" x14ac:dyDescent="0.3">
      <c r="O161" s="185"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8">
        <v>0.03</v>
      </c>
      <c r="G179" s="179">
        <f>IF(F179&gt;0,SUM(E179+F179),"")</f>
        <v>0.05</v>
      </c>
      <c r="H179" s="5"/>
      <c r="I179" s="252" t="s">
        <v>2674</v>
      </c>
      <c r="J179" s="253"/>
      <c r="K179" s="253"/>
      <c r="L179" s="254"/>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0.05</v>
      </c>
      <c r="D185" s="92"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26" t="s">
        <v>24</v>
      </c>
      <c r="J192" s="5" t="s">
        <v>2642</v>
      </c>
      <c r="K192" s="5"/>
      <c r="M192" s="5"/>
      <c r="N192" s="5"/>
      <c r="O192" s="8"/>
      <c r="Q192" s="154"/>
      <c r="R192" s="155"/>
      <c r="S192" s="155"/>
      <c r="T192" s="154"/>
    </row>
    <row r="193" spans="1:18" ht="15.75" x14ac:dyDescent="0.25">
      <c r="A193" s="9"/>
      <c r="C193" s="126">
        <v>43726</v>
      </c>
      <c r="D193" s="5"/>
      <c r="E193" s="127">
        <v>3638</v>
      </c>
      <c r="F193" s="5"/>
      <c r="G193" s="5"/>
      <c r="H193" s="276" t="s">
        <v>2701</v>
      </c>
      <c r="J193" s="5"/>
      <c r="K193" s="128">
        <v>43885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16.5" x14ac:dyDescent="0.3">
      <c r="A211" s="9"/>
      <c r="B211" s="27" t="s">
        <v>28</v>
      </c>
      <c r="C211" s="275"/>
      <c r="D211" s="21"/>
      <c r="G211" s="27" t="s">
        <v>2625</v>
      </c>
      <c r="H211" s="280" t="s">
        <v>2688</v>
      </c>
      <c r="J211" s="27" t="s">
        <v>2627</v>
      </c>
      <c r="K211" s="280" t="s">
        <v>2688</v>
      </c>
      <c r="L211" s="21"/>
      <c r="M211" s="21"/>
      <c r="N211" s="21"/>
      <c r="O211" s="8"/>
    </row>
    <row r="212" spans="1:15" ht="16.5" x14ac:dyDescent="0.3">
      <c r="A212" s="9"/>
      <c r="B212" s="27" t="s">
        <v>2624</v>
      </c>
      <c r="C212" s="147" t="s">
        <v>2687</v>
      </c>
      <c r="D212" s="21"/>
      <c r="G212" s="27" t="s">
        <v>2626</v>
      </c>
      <c r="H212" s="280">
        <v>3508144658</v>
      </c>
      <c r="J212" s="27" t="s">
        <v>2628</v>
      </c>
      <c r="K212" s="280"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51: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1:E107" xr:uid="{37DC3397-E264-43AA-AD48-1BE3F646824F}">
      <formula1>1</formula1>
      <formula2>54789</formula2>
    </dataValidation>
    <dataValidation type="date" allowBlank="1" showInputMessage="1" showErrorMessage="1" sqref="C193 E114:F160 K193 F49: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I200" zoomScale="85" zoomScaleNormal="85" zoomScaleSheetLayoutView="40" zoomScalePageLayoutView="40" workbookViewId="0">
      <selection activeCell="K211" sqref="K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6" t="str">
        <f>HYPERLINK("#Integrante_2!A109","CAPACIDAD RESIDUAL")</f>
        <v>CAPACIDAD RESIDUAL</v>
      </c>
      <c r="F8" s="267"/>
      <c r="G8" s="268"/>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6" t="str">
        <f>HYPERLINK("#Integrante_2!A162","TALENTO HUMANO")</f>
        <v>TALENTO HUMANO</v>
      </c>
      <c r="F9" s="267"/>
      <c r="G9" s="268"/>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6" t="str">
        <f>HYPERLINK("#Integrante_2!F162","INFRAESTRUCTURA")</f>
        <v>INFRAESTRUCTURA</v>
      </c>
      <c r="F10" s="267"/>
      <c r="G10" s="268"/>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2690</v>
      </c>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v>900503160</v>
      </c>
      <c r="C20" s="5"/>
      <c r="D20" s="168"/>
      <c r="E20" s="160" t="s">
        <v>2669</v>
      </c>
      <c r="F20" s="276" t="s">
        <v>2681</v>
      </c>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str">
        <f>VLOOKUP(B20,EAS!A2:B1439,2,0)</f>
        <v>FUNDACION DE DESARROLLO SOCIAL INTERGLOBAL</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2691</v>
      </c>
      <c r="C48" s="125" t="s">
        <v>31</v>
      </c>
      <c r="D48" s="122" t="s">
        <v>2692</v>
      </c>
      <c r="E48" s="145">
        <v>42010</v>
      </c>
      <c r="F48" s="145">
        <v>42735</v>
      </c>
      <c r="G48" s="172">
        <f>IF(AND(E48&lt;&gt;"",F48&lt;&gt;""),((F48-E48)/30),"")</f>
        <v>24.166666666666668</v>
      </c>
      <c r="H48" s="123" t="s">
        <v>2693</v>
      </c>
      <c r="I48" s="122" t="s">
        <v>220</v>
      </c>
      <c r="J48" s="122" t="s">
        <v>514</v>
      </c>
      <c r="K48" s="124">
        <v>300850000</v>
      </c>
      <c r="L48" s="125"/>
      <c r="M48" s="181"/>
      <c r="N48" s="125" t="s">
        <v>27</v>
      </c>
      <c r="O48" s="125" t="s">
        <v>26</v>
      </c>
      <c r="P48" s="79"/>
    </row>
    <row r="49" spans="1:16" s="6" customFormat="1" ht="24.75" customHeight="1" x14ac:dyDescent="0.25">
      <c r="A49" s="143">
        <v>2</v>
      </c>
      <c r="B49" s="123" t="s">
        <v>2691</v>
      </c>
      <c r="C49" s="125" t="s">
        <v>31</v>
      </c>
      <c r="D49" s="122" t="s">
        <v>2694</v>
      </c>
      <c r="E49" s="145">
        <v>42380</v>
      </c>
      <c r="F49" s="145">
        <v>42715</v>
      </c>
      <c r="G49" s="172">
        <f t="shared" ref="G49:G107" si="1">IF(AND(E49&lt;&gt;"",F49&lt;&gt;""),((F49-E49)/30),"")</f>
        <v>11.166666666666666</v>
      </c>
      <c r="H49" s="123" t="s">
        <v>2695</v>
      </c>
      <c r="I49" s="122" t="s">
        <v>220</v>
      </c>
      <c r="J49" s="122" t="s">
        <v>508</v>
      </c>
      <c r="K49" s="124">
        <v>158000000</v>
      </c>
      <c r="L49" s="125"/>
      <c r="M49" s="181"/>
      <c r="N49" s="125" t="s">
        <v>27</v>
      </c>
      <c r="O49" s="125" t="s">
        <v>2686</v>
      </c>
      <c r="P49" s="79"/>
    </row>
    <row r="50" spans="1:16" s="6" customFormat="1" ht="24.75" customHeight="1" x14ac:dyDescent="0.25">
      <c r="A50" s="143">
        <v>3</v>
      </c>
      <c r="B50" s="123" t="s">
        <v>2696</v>
      </c>
      <c r="C50" s="125" t="s">
        <v>31</v>
      </c>
      <c r="D50" s="122" t="s">
        <v>2697</v>
      </c>
      <c r="E50" s="145">
        <v>42887</v>
      </c>
      <c r="F50" s="145">
        <v>43100</v>
      </c>
      <c r="G50" s="172">
        <f t="shared" si="1"/>
        <v>7.1</v>
      </c>
      <c r="H50" s="120" t="s">
        <v>2695</v>
      </c>
      <c r="I50" s="122" t="s">
        <v>453</v>
      </c>
      <c r="J50" s="122" t="s">
        <v>967</v>
      </c>
      <c r="K50" s="124">
        <v>74550000</v>
      </c>
      <c r="L50" s="125"/>
      <c r="M50" s="181"/>
      <c r="N50" s="125" t="s">
        <v>27</v>
      </c>
      <c r="O50" s="125" t="s">
        <v>2686</v>
      </c>
      <c r="P50" s="79"/>
    </row>
    <row r="51" spans="1:16" s="6" customFormat="1" ht="24.75" customHeight="1" outlineLevel="1" x14ac:dyDescent="0.25">
      <c r="A51" s="143">
        <v>4</v>
      </c>
      <c r="B51" s="123" t="s">
        <v>2696</v>
      </c>
      <c r="C51" s="125" t="s">
        <v>31</v>
      </c>
      <c r="D51" s="122" t="s">
        <v>2698</v>
      </c>
      <c r="E51" s="145">
        <v>43221</v>
      </c>
      <c r="F51" s="145">
        <v>43473</v>
      </c>
      <c r="G51" s="172">
        <f t="shared" si="1"/>
        <v>8.4</v>
      </c>
      <c r="H51" s="123" t="s">
        <v>2695</v>
      </c>
      <c r="I51" s="122" t="s">
        <v>453</v>
      </c>
      <c r="J51" s="122" t="s">
        <v>967</v>
      </c>
      <c r="K51" s="124">
        <v>97740000</v>
      </c>
      <c r="L51" s="125"/>
      <c r="M51" s="181"/>
      <c r="N51" s="125" t="s">
        <v>27</v>
      </c>
      <c r="O51" s="125" t="s">
        <v>2686</v>
      </c>
      <c r="P51" s="79"/>
    </row>
    <row r="52" spans="1:16" s="7" customFormat="1" ht="24.75" customHeight="1" outlineLevel="1" x14ac:dyDescent="0.25">
      <c r="A52" s="144">
        <v>5</v>
      </c>
      <c r="B52" s="123" t="s">
        <v>2691</v>
      </c>
      <c r="C52" s="125" t="s">
        <v>31</v>
      </c>
      <c r="D52" s="122" t="s">
        <v>2699</v>
      </c>
      <c r="E52" s="145">
        <v>43479</v>
      </c>
      <c r="F52" s="145">
        <v>43660</v>
      </c>
      <c r="G52" s="172">
        <f t="shared" si="1"/>
        <v>6.0333333333333332</v>
      </c>
      <c r="H52" s="120" t="s">
        <v>2695</v>
      </c>
      <c r="I52" s="122" t="s">
        <v>220</v>
      </c>
      <c r="J52" s="122" t="s">
        <v>508</v>
      </c>
      <c r="K52" s="124">
        <v>96845000</v>
      </c>
      <c r="L52" s="125"/>
      <c r="M52" s="181"/>
      <c r="N52" s="125" t="s">
        <v>27</v>
      </c>
      <c r="O52" s="125" t="s">
        <v>2686</v>
      </c>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4"/>
      <c r="T177" s="19"/>
      <c r="U177" s="19"/>
      <c r="V177" s="19"/>
      <c r="W177" s="19"/>
      <c r="X177" s="19"/>
      <c r="Y177" s="19"/>
      <c r="Z177" s="19"/>
      <c r="AA177" s="19"/>
      <c r="AB177" s="19"/>
    </row>
    <row r="178" spans="1:28" ht="23.25" x14ac:dyDescent="0.25">
      <c r="A178" s="9"/>
      <c r="B178" s="198"/>
      <c r="C178" s="199"/>
      <c r="D178" s="200"/>
      <c r="E178" s="164" t="s">
        <v>2621</v>
      </c>
      <c r="F178" s="164" t="s">
        <v>2622</v>
      </c>
      <c r="G178" s="164" t="s">
        <v>2623</v>
      </c>
      <c r="H178" s="5"/>
      <c r="I178" s="198"/>
      <c r="J178" s="199"/>
      <c r="K178" s="199"/>
      <c r="L178" s="200"/>
      <c r="M178" s="256" t="s">
        <v>2622</v>
      </c>
      <c r="O178" s="8"/>
      <c r="Q178" s="19"/>
      <c r="R178" s="19"/>
      <c r="S178" s="164" t="s">
        <v>2623</v>
      </c>
      <c r="T178" s="19"/>
      <c r="U178" s="19"/>
      <c r="V178" s="19"/>
      <c r="W178" s="19"/>
      <c r="X178" s="19"/>
      <c r="Y178" s="19"/>
      <c r="Z178" s="19"/>
      <c r="AA178" s="19"/>
      <c r="AB178" s="19"/>
    </row>
    <row r="179" spans="1:28" ht="23.25" x14ac:dyDescent="0.25">
      <c r="A179" s="9"/>
      <c r="B179" s="247" t="s">
        <v>2670</v>
      </c>
      <c r="C179" s="247"/>
      <c r="D179" s="247"/>
      <c r="E179" s="24">
        <v>0.02</v>
      </c>
      <c r="F179" s="178"/>
      <c r="G179" s="179" t="str">
        <f>IF(F179&gt;0,SUM(E179+F179),"")</f>
        <v/>
      </c>
      <c r="H179" s="5"/>
      <c r="I179" s="244" t="s">
        <v>2674</v>
      </c>
      <c r="J179" s="245"/>
      <c r="K179" s="245"/>
      <c r="L179" s="246"/>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167" t="s">
        <v>24</v>
      </c>
      <c r="J192" s="5" t="s">
        <v>2642</v>
      </c>
      <c r="K192" s="5"/>
      <c r="M192" s="5"/>
      <c r="N192" s="5"/>
      <c r="O192" s="50"/>
      <c r="Q192" s="154"/>
      <c r="R192" s="155"/>
      <c r="S192" s="155"/>
      <c r="T192" s="154"/>
    </row>
    <row r="193" spans="1:18" x14ac:dyDescent="0.25">
      <c r="A193" s="9"/>
      <c r="C193" s="128">
        <v>42983</v>
      </c>
      <c r="D193" s="5"/>
      <c r="E193" s="127">
        <v>2414</v>
      </c>
      <c r="F193" s="5"/>
      <c r="G193" s="5"/>
      <c r="H193" s="147" t="s">
        <v>2700</v>
      </c>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16.5" x14ac:dyDescent="0.3">
      <c r="A211" s="9"/>
      <c r="B211" s="27" t="s">
        <v>28</v>
      </c>
      <c r="C211" s="127" t="s">
        <v>2687</v>
      </c>
      <c r="D211" s="21"/>
      <c r="G211" s="27" t="s">
        <v>2625</v>
      </c>
      <c r="H211" s="148"/>
      <c r="J211" s="27" t="s">
        <v>2627</v>
      </c>
      <c r="K211" s="280" t="s">
        <v>2688</v>
      </c>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6" t="str">
        <f>HYPERLINK("#Integrante_3!A109","CAPACIDAD RESIDUAL")</f>
        <v>CAPACIDAD RESIDUAL</v>
      </c>
      <c r="F8" s="267"/>
      <c r="G8" s="268"/>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6" t="str">
        <f>HYPERLINK("#Integrante_3!A162","TALENTO HUMANO")</f>
        <v>TALENTO HUMANO</v>
      </c>
      <c r="F9" s="267"/>
      <c r="G9" s="268"/>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6" t="str">
        <f>HYPERLINK("#Integrante_3!F162","INFRAESTRUCTURA")</f>
        <v>INFRAESTRUCTURA</v>
      </c>
      <c r="F10" s="267"/>
      <c r="G10" s="268"/>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5"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4"/>
      <c r="S175" s="19"/>
      <c r="T175" s="19"/>
      <c r="U175" s="19"/>
      <c r="V175" s="19"/>
      <c r="W175" s="19"/>
      <c r="X175" s="19"/>
      <c r="Y175" s="19"/>
      <c r="Z175" s="19"/>
      <c r="AA175" s="19"/>
      <c r="AB175" s="19"/>
    </row>
    <row r="176" spans="1:28" ht="23.25" x14ac:dyDescent="0.25">
      <c r="A176" s="9"/>
      <c r="B176" s="198"/>
      <c r="C176" s="199"/>
      <c r="D176" s="200"/>
      <c r="E176" s="164" t="s">
        <v>2621</v>
      </c>
      <c r="F176" s="164" t="s">
        <v>2622</v>
      </c>
      <c r="G176" s="164" t="s">
        <v>2623</v>
      </c>
      <c r="H176" s="5"/>
      <c r="I176" s="198"/>
      <c r="J176" s="199"/>
      <c r="K176" s="199"/>
      <c r="L176" s="200"/>
      <c r="M176" s="256"/>
      <c r="O176" s="8"/>
      <c r="Q176" s="19"/>
      <c r="R176" s="164" t="s">
        <v>2623</v>
      </c>
      <c r="S176" s="19"/>
      <c r="T176" s="19"/>
      <c r="U176" s="19"/>
      <c r="V176" s="19"/>
      <c r="W176" s="19"/>
      <c r="X176" s="19"/>
      <c r="Y176" s="19"/>
      <c r="Z176" s="19"/>
      <c r="AA176" s="19"/>
      <c r="AB176" s="19"/>
    </row>
    <row r="177" spans="1:28" ht="23.25" x14ac:dyDescent="0.25">
      <c r="A177" s="9"/>
      <c r="B177" s="247" t="s">
        <v>2670</v>
      </c>
      <c r="C177" s="247"/>
      <c r="D177" s="247"/>
      <c r="E177" s="24">
        <v>0.02</v>
      </c>
      <c r="F177" s="178"/>
      <c r="G177" s="179" t="str">
        <f>IF(F177&gt;0,SUM(E177+F177),"")</f>
        <v/>
      </c>
      <c r="H177" s="5"/>
      <c r="I177" s="244" t="s">
        <v>2674</v>
      </c>
      <c r="J177" s="245"/>
      <c r="K177" s="245"/>
      <c r="L177" s="246"/>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3" t="str">
        <f>IF(F178&gt;0,SUM(E178+F178),"")</f>
        <v/>
      </c>
      <c r="H178" s="5"/>
      <c r="I178" s="244" t="s">
        <v>1169</v>
      </c>
      <c r="J178" s="245"/>
      <c r="K178" s="246"/>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3" t="str">
        <f>IF(F179&gt;0,SUM(E179+F179),"")</f>
        <v/>
      </c>
      <c r="H179" s="5"/>
      <c r="I179" s="244" t="s">
        <v>1170</v>
      </c>
      <c r="J179" s="245"/>
      <c r="K179" s="246"/>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3" t="str">
        <f>IF(F180&gt;0,SUM(E180+F180),"")</f>
        <v/>
      </c>
      <c r="H180" s="5"/>
      <c r="I180" s="244" t="s">
        <v>1171</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48" t="s">
        <v>2633</v>
      </c>
      <c r="L183" s="248"/>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1" t="s">
        <v>2641</v>
      </c>
      <c r="C190" s="221"/>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6" t="str">
        <f>HYPERLINK("#Integrante_4!A109","CAPACIDAD RESIDUAL")</f>
        <v>CAPACIDAD RESIDUAL</v>
      </c>
      <c r="F8" s="267"/>
      <c r="G8" s="268"/>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6" t="str">
        <f>HYPERLINK("#Integrante_4!A162","TALENTO HUMANO")</f>
        <v>TALENTO HUMANO</v>
      </c>
      <c r="F9" s="267"/>
      <c r="G9" s="268"/>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6" t="str">
        <f>HYPERLINK("#Integrante_4!F162","INFRAESTRUCTURA")</f>
        <v>INFRAESTRUCTURA</v>
      </c>
      <c r="F10" s="267"/>
      <c r="G10" s="268"/>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4"/>
      <c r="S177" s="19"/>
      <c r="T177" s="19"/>
      <c r="U177" s="19"/>
      <c r="V177" s="19"/>
      <c r="W177" s="19"/>
      <c r="X177" s="19"/>
      <c r="Y177" s="19"/>
      <c r="Z177" s="19"/>
      <c r="AA177" s="19"/>
      <c r="AB177" s="19"/>
    </row>
    <row r="178" spans="1:28" ht="23.25" x14ac:dyDescent="0.25">
      <c r="A178" s="9"/>
      <c r="B178" s="198"/>
      <c r="C178" s="199"/>
      <c r="D178" s="200"/>
      <c r="E178" s="164" t="s">
        <v>2621</v>
      </c>
      <c r="F178" s="164" t="s">
        <v>2622</v>
      </c>
      <c r="G178" s="164" t="s">
        <v>2623</v>
      </c>
      <c r="H178" s="5"/>
      <c r="I178" s="198"/>
      <c r="J178" s="199"/>
      <c r="K178" s="199"/>
      <c r="L178" s="200"/>
      <c r="M178" s="256"/>
      <c r="O178" s="8"/>
      <c r="Q178" s="19"/>
      <c r="R178" s="164" t="s">
        <v>2623</v>
      </c>
      <c r="S178" s="19"/>
      <c r="T178" s="19"/>
      <c r="U178" s="19"/>
      <c r="V178" s="19"/>
      <c r="W178" s="19"/>
      <c r="X178" s="19"/>
      <c r="Y178" s="19"/>
      <c r="Z178" s="19"/>
      <c r="AA178" s="19"/>
      <c r="AB178" s="19"/>
    </row>
    <row r="179" spans="1:28" ht="23.25" x14ac:dyDescent="0.25">
      <c r="A179" s="9"/>
      <c r="B179" s="247" t="s">
        <v>2670</v>
      </c>
      <c r="C179" s="247"/>
      <c r="D179" s="247"/>
      <c r="E179" s="24">
        <v>0.02</v>
      </c>
      <c r="F179" s="178"/>
      <c r="G179" s="179" t="str">
        <f>IF(F179&gt;0,SUM(E179+F179),"")</f>
        <v/>
      </c>
      <c r="H179" s="5"/>
      <c r="I179" s="244" t="s">
        <v>2674</v>
      </c>
      <c r="J179" s="245"/>
      <c r="K179" s="245"/>
      <c r="L179" s="246"/>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6" t="str">
        <f>HYPERLINK("#Integrante_5!A109","CAPACIDAD RESIDUAL")</f>
        <v>CAPACIDAD RESIDUAL</v>
      </c>
      <c r="F8" s="267"/>
      <c r="G8" s="268"/>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6" t="str">
        <f>HYPERLINK("#Integrante_5!A162","TALENTO HUMANO")</f>
        <v>TALENTO HUMANO</v>
      </c>
      <c r="F9" s="267"/>
      <c r="G9" s="268"/>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6" t="str">
        <f>HYPERLINK("#Integrante_5!F162","INFRAESTRUCTURA")</f>
        <v>INFRAESTRUCTURA</v>
      </c>
      <c r="F10" s="267"/>
      <c r="G10" s="268"/>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2662</v>
      </c>
      <c r="C166" s="208"/>
      <c r="D166" s="208"/>
      <c r="E166" s="8"/>
      <c r="F166" s="5"/>
      <c r="H166" s="82" t="s">
        <v>2661</v>
      </c>
      <c r="I166" s="238"/>
      <c r="J166" s="239"/>
      <c r="K166" s="239"/>
      <c r="L166" s="239"/>
      <c r="M166" s="239"/>
      <c r="N166" s="239"/>
      <c r="O166" s="240"/>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5"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4"/>
      <c r="T175" s="19"/>
      <c r="U175" s="19"/>
      <c r="V175" s="19"/>
      <c r="W175" s="19"/>
      <c r="X175" s="19"/>
      <c r="Y175" s="19"/>
      <c r="Z175" s="19"/>
      <c r="AA175" s="19"/>
      <c r="AB175" s="19"/>
    </row>
    <row r="176" spans="1:28" ht="23.25" x14ac:dyDescent="0.25">
      <c r="A176" s="9"/>
      <c r="B176" s="198"/>
      <c r="C176" s="199"/>
      <c r="D176" s="200"/>
      <c r="E176" s="164" t="s">
        <v>2621</v>
      </c>
      <c r="F176" s="164" t="s">
        <v>2622</v>
      </c>
      <c r="G176" s="164" t="s">
        <v>2623</v>
      </c>
      <c r="H176" s="5"/>
      <c r="I176" s="198"/>
      <c r="J176" s="199"/>
      <c r="K176" s="199"/>
      <c r="L176" s="200"/>
      <c r="M176" s="256"/>
      <c r="O176" s="8"/>
      <c r="Q176" s="19"/>
      <c r="R176" s="19"/>
      <c r="S176" s="164" t="s">
        <v>2623</v>
      </c>
      <c r="T176" s="19"/>
      <c r="U176" s="19"/>
      <c r="V176" s="19"/>
      <c r="W176" s="19"/>
      <c r="X176" s="19"/>
      <c r="Y176" s="19"/>
      <c r="Z176" s="19"/>
      <c r="AA176" s="19"/>
      <c r="AB176" s="19"/>
    </row>
    <row r="177" spans="1:28" ht="23.25" x14ac:dyDescent="0.25">
      <c r="A177" s="9"/>
      <c r="B177" s="247" t="s">
        <v>2670</v>
      </c>
      <c r="C177" s="247"/>
      <c r="D177" s="247"/>
      <c r="E177" s="24">
        <v>0.02</v>
      </c>
      <c r="F177" s="178"/>
      <c r="G177" s="179" t="str">
        <f>IF(F177&gt;0,SUM(E177+F177),"")</f>
        <v/>
      </c>
      <c r="H177" s="5"/>
      <c r="I177" s="244" t="s">
        <v>2672</v>
      </c>
      <c r="J177" s="245"/>
      <c r="K177" s="245"/>
      <c r="L177" s="246"/>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3" t="str">
        <f>IF(F178&gt;0,SUM(E178+F178),"")</f>
        <v/>
      </c>
      <c r="H178" s="5"/>
      <c r="I178" s="244" t="s">
        <v>1169</v>
      </c>
      <c r="J178" s="245"/>
      <c r="K178" s="246"/>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3" t="str">
        <f>IF(F179&gt;0,SUM(E179+F179),"")</f>
        <v/>
      </c>
      <c r="H179" s="5"/>
      <c r="I179" s="244" t="s">
        <v>1170</v>
      </c>
      <c r="J179" s="245"/>
      <c r="K179" s="246"/>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3" t="str">
        <f>IF(F180&gt;0,SUM(E180+F180),"")</f>
        <v/>
      </c>
      <c r="H180" s="5"/>
      <c r="I180" s="244" t="s">
        <v>1171</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48" t="s">
        <v>2633</v>
      </c>
      <c r="L183" s="248"/>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1" t="s">
        <v>2641</v>
      </c>
      <c r="C190" s="221"/>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41" zoomScale="70" zoomScaleNormal="70" zoomScaleSheetLayoutView="40" zoomScalePageLayoutView="40" workbookViewId="0">
      <selection activeCell="B48" sqref="B4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71">
        <f ca="1">NOW()</f>
        <v>44194.921581712966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6" t="str">
        <f>HYPERLINK("#Integrante_6!A109","CAPACIDAD RESIDUAL")</f>
        <v>CAPACIDAD RESIDUAL</v>
      </c>
      <c r="F8" s="267"/>
      <c r="G8" s="268"/>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6" t="str">
        <f>HYPERLINK("#Integrante_6!A162","TALENTO HUMANO")</f>
        <v>TALENTO HUMANO</v>
      </c>
      <c r="F9" s="267"/>
      <c r="G9" s="268"/>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6" t="str">
        <f>HYPERLINK("#Integrante_6!F162","INFRAESTRUCTURA")</f>
        <v>INFRAESTRUCTURA</v>
      </c>
      <c r="F10" s="267"/>
      <c r="G10" s="268"/>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3" t="s">
        <v>8</v>
      </c>
      <c r="M15" s="26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69"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276" t="s">
        <v>2681</v>
      </c>
      <c r="G20" s="5"/>
      <c r="H20" s="269"/>
      <c r="I20" s="149"/>
      <c r="J20" s="150"/>
      <c r="K20" s="151"/>
      <c r="L20" s="152"/>
      <c r="M20" s="152"/>
      <c r="N20" s="135">
        <f>+(M20-L20)/30</f>
        <v>0</v>
      </c>
      <c r="O20" s="138"/>
      <c r="U20" s="134"/>
      <c r="V20" s="106">
        <f ca="1">NOW()</f>
        <v>44194.921581712966</v>
      </c>
      <c r="W20" s="106">
        <f ca="1">NOW()</f>
        <v>44194.921581712966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9"/>
      <c r="I37" s="130"/>
      <c r="J37" s="130"/>
      <c r="K37" s="130"/>
      <c r="L37" s="130"/>
      <c r="M37" s="130"/>
      <c r="N37" s="130"/>
      <c r="O37" s="131"/>
    </row>
    <row r="38" spans="1:16" ht="21" customHeight="1" x14ac:dyDescent="0.25">
      <c r="A38" s="9"/>
      <c r="B38" s="264" t="e">
        <f>VLOOKUP(B20,EAS!A2:B1439,2,0)</f>
        <v>#N/A</v>
      </c>
      <c r="C38" s="264"/>
      <c r="D38" s="264"/>
      <c r="E38" s="264"/>
      <c r="F38" s="264"/>
      <c r="G38" s="5"/>
      <c r="H38" s="132"/>
      <c r="I38" s="273" t="s">
        <v>7</v>
      </c>
      <c r="J38" s="273"/>
      <c r="K38" s="273"/>
      <c r="L38" s="273"/>
      <c r="M38" s="273"/>
      <c r="N38" s="273"/>
      <c r="O38" s="133"/>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2662</v>
      </c>
      <c r="C168" s="208"/>
      <c r="D168" s="208"/>
      <c r="E168" s="8"/>
      <c r="F168" s="5"/>
      <c r="H168" s="82" t="s">
        <v>2661</v>
      </c>
      <c r="I168" s="238"/>
      <c r="J168" s="239"/>
      <c r="K168" s="239"/>
      <c r="L168" s="239"/>
      <c r="M168" s="239"/>
      <c r="N168" s="239"/>
      <c r="O168" s="240"/>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5"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4"/>
      <c r="T177" s="19"/>
      <c r="U177" s="19"/>
      <c r="V177" s="19"/>
      <c r="W177" s="19"/>
      <c r="X177" s="19"/>
      <c r="Y177" s="19"/>
      <c r="Z177" s="19"/>
      <c r="AA177" s="19"/>
      <c r="AB177" s="19"/>
    </row>
    <row r="178" spans="1:28" ht="23.25" x14ac:dyDescent="0.25">
      <c r="A178" s="9"/>
      <c r="B178" s="198"/>
      <c r="C178" s="199"/>
      <c r="D178" s="200"/>
      <c r="E178" s="164" t="s">
        <v>2621</v>
      </c>
      <c r="F178" s="164" t="s">
        <v>2622</v>
      </c>
      <c r="G178" s="164" t="s">
        <v>2623</v>
      </c>
      <c r="H178" s="5"/>
      <c r="I178" s="198"/>
      <c r="J178" s="199"/>
      <c r="K178" s="199"/>
      <c r="L178" s="200"/>
      <c r="M178" s="256"/>
      <c r="O178" s="8"/>
      <c r="Q178" s="19"/>
      <c r="R178" s="19"/>
      <c r="S178" s="164" t="s">
        <v>2623</v>
      </c>
      <c r="T178" s="19"/>
      <c r="U178" s="19"/>
      <c r="V178" s="19"/>
      <c r="W178" s="19"/>
      <c r="X178" s="19"/>
      <c r="Y178" s="19"/>
      <c r="Z178" s="19"/>
      <c r="AA178" s="19"/>
      <c r="AB178" s="19"/>
    </row>
    <row r="179" spans="1:28" ht="23.25" x14ac:dyDescent="0.25">
      <c r="A179" s="9"/>
      <c r="B179" s="247" t="s">
        <v>2670</v>
      </c>
      <c r="C179" s="247"/>
      <c r="D179" s="247"/>
      <c r="E179" s="24">
        <v>0.02</v>
      </c>
      <c r="F179" s="178"/>
      <c r="G179" s="179" t="str">
        <f>IF(F179&gt;0,SUM(E179+F179),"")</f>
        <v/>
      </c>
      <c r="H179" s="5"/>
      <c r="I179" s="244" t="s">
        <v>2672</v>
      </c>
      <c r="J179" s="245"/>
      <c r="K179" s="245"/>
      <c r="L179" s="246"/>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3" t="str">
        <f>IF(F180&gt;0,SUM(E180+F180),"")</f>
        <v/>
      </c>
      <c r="H180" s="5"/>
      <c r="I180" s="244" t="s">
        <v>1169</v>
      </c>
      <c r="J180" s="245"/>
      <c r="K180" s="246"/>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3" t="str">
        <f>IF(F181&gt;0,SUM(E181+F181),"")</f>
        <v/>
      </c>
      <c r="H181" s="5"/>
      <c r="I181" s="244" t="s">
        <v>1170</v>
      </c>
      <c r="J181" s="245"/>
      <c r="K181" s="246"/>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3" t="str">
        <f>IF(F182&gt;0,SUM(E182+F182),"")</f>
        <v/>
      </c>
      <c r="H182" s="5"/>
      <c r="I182" s="244" t="s">
        <v>1171</v>
      </c>
      <c r="J182" s="245"/>
      <c r="K182" s="246"/>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8" t="s">
        <v>2633</v>
      </c>
      <c r="L185" s="248"/>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1" t="s">
        <v>2641</v>
      </c>
      <c r="C192" s="221"/>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290</vt:i4>
      </vt:variant>
    </vt:vector>
  </HeadingPairs>
  <TitlesOfParts>
    <vt:vector size="299" baseType="lpstr">
      <vt:lpstr>Integrante_1</vt:lpstr>
      <vt:lpstr>Integrante_2</vt:lpstr>
      <vt:lpstr>Integrante_3</vt:lpstr>
      <vt:lpstr>Integrante_4</vt:lpstr>
      <vt:lpstr>Integrante_5</vt:lpstr>
      <vt:lpstr>Integrante_6</vt:lpstr>
      <vt:lpstr>Listas</vt:lpstr>
      <vt:lpstr>ListasDpto-Mpio</vt:lpstr>
      <vt:lpstr>EAS</vt:lpstr>
      <vt:lpstr>Integrante_6!_Hlk60138858</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Tatiana</cp:lastModifiedBy>
  <cp:lastPrinted>2020-12-11T17:12:38Z</cp:lastPrinted>
  <dcterms:created xsi:type="dcterms:W3CDTF">2020-10-14T21:57:42Z</dcterms:created>
  <dcterms:modified xsi:type="dcterms:W3CDTF">2020-12-30T03:07:48Z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