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2073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<sst xmlns="http://schemas.openxmlformats.org/spreadsheetml/2006/main" count="3106" uniqueCount="2699">
  <si>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</si>
  <si>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</si>
  <si>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</si>
  <si>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</si>
  <si>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</si>
  <si>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</si>
  <si>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</si>
  <si>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</si>
  <si>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</si>
  <si>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</si>
  <si>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</si>
  <si>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</si>
  <si>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</si>
  <si>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</si>
  <si>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</si>
  <si>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</si>
  <si>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</si>
  <si>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</si>
  <si>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</si>
  <si>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</si>
  <si>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</si>
  <si>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</si>
  <si>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</si>
  <si>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</si>
  <si>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</si>
  <si>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</si>
  <si>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</si>
  <si>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</si>
  <si>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</si>
  <si>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</si>
  <si>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</si>
  <si>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</si>
  <si>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</si>
  <si>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</si>
  <si>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</si>
  <si>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</si>
  <si>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</si>
  <si>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</si>
  <si>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</si>
  <si>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</si>
  <si>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</si>
  <si>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</si>
  <si>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</si>
  <si>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</si>
  <si>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</si>
  <si>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</si>
  <si>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</si>
  <si>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</si>
  <si>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</si>
  <si>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</si>
  <si>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</si>
  <si>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</si>
  <si>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</si>
  <si>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</si>
  <si>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</si>
  <si>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</si>
  <si>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</si>
  <si>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</si>
  <si>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</si>
  <si>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</si>
  <si>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</si>
  <si>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</si>
  <si>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</si>
  <si>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</si>
  <si>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</si>
  <si>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</si>
  <si>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</si>
  <si>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</si>
  <si>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</si>
  <si>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</si>
  <si>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</si>
  <si>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</si>
  <si>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</si>
  <si>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</si>
  <si>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</si>
  <si>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</si>
  <si>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</si>
  <si>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</si>
  <si>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</si>
  <si>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</si>
  <si>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</si>
  <si>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</si>
  <si>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</si>
  <si>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</si>
  <si>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</si>
  <si>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</si>
  <si>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</si>
  <si>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</si>
  <si>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</si>
  <si>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</si>
  <si>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</si>
  <si>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</si>
  <si>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</si>
  <si>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</si>
  <si>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</si>
  <si>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</si>
  <si>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</si>
  <si>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</si>
  <si>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</si>
  <si>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</si>
  <si>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</si>
  <si>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</si>
  <si>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</si>
  <si>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</si>
  <si>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</si>
  <si>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</si>
  <si>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</si>
  <si>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</si>
  <si>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</si>
  <si>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</si>
  <si>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</si>
  <si>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</si>
  <si>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</si>
  <si>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</si>
  <si>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</si>
  <si>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</si>
  <si>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</si>
  <si>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</si>
  <si>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</si>
  <si>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</si>
  <si>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</si>
  <si>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</si>
  <si>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</si>
  <si>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</si>
  <si>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</si>
  <si>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</si>
  <si>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</si>
  <si>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</si>
  <si>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</si>
  <si>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</si>
  <si>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</si>
  <si>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</si>
  <si>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</si>
  <si>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</si>
  <si>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</si>
  <si>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</si>
  <si>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</si>
  <si>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</si>
  <si>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</si>
  <si>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</si>
  <si>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</si>
  <si>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</si>
  <si>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</si>
  <si>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</si>
  <si>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</si>
  <si>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</si>
  <si>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</si>
  <si>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</si>
  <si>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</si>
  <si>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</si>
  <si>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</si>
  <si>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</si>
  <si>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</si>
  <si>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</si>
  <si>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</si>
  <si>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</si>
  <si>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</si>
  <si>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</si>
  <si>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</si>
  <si>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</si>
  <si>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</si>
  <si>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</si>
  <si>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</si>
  <si>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</si>
  <si>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</si>
  <si>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</si>
  <si>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</si>
  <si>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</si>
  <si>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</si>
  <si>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</si>
  <si>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</si>
  <si>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</si>
  <si>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</si>
  <si>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</si>
  <si>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</si>
  <si>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</si>
  <si>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</si>
  <si>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</si>
  <si>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</si>
  <si>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</si>
  <si>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</si>
  <si>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</si>
  <si>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</si>
  <si>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</si>
  <si>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</si>
  <si>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</si>
  <si>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</si>
  <si>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</si>
  <si>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</si>
  <si>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</si>
  <si>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</si>
  <si>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</si>
  <si>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</si>
  <si>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</si>
  <si>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</si>
  <si>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</si>
  <si>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</si>
  <si>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</si>
  <si>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</si>
  <si>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</si>
  <si>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</si>
  <si>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</si>
  <si>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</si>
  <si>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</si>
  <si>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</si>
  <si>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</si>
  <si>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</si>
  <si>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</si>
  <si>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</si>
  <si>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</si>
  <si>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</si>
  <si>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</si>
  <si>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</si>
  <si>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</si>
  <si>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</si>
  <si>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</si>
  <si>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</si>
  <si>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</si>
  <si>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</si>
  <si>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</si>
  <si>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</si>
  <si>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</si>
  <si>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</si>
  <si>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</si>
  <si>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</si>
  <si>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</si>
  <si>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</si>
  <si>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</si>
  <si>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</si>
  <si>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</si>
  <si>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</si>
  <si>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</si>
  <si>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</si>
  <si>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</si>
  <si>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</si>
  <si>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</si>
  <si>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</si>
  <si>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</si>
  <si>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</si>
  <si>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</si>
  <si>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</si>
  <si>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</si>
  <si>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</si>
  <si>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</si>
  <si>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</si>
  <si>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</si>
  <si>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</si>
  <si>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</si>
  <si>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</si>
  <si>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</si>
  <si>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</si>
  <si>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</si>
  <si>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</si>
  <si>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</si>
  <si>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</si>
  <si>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</si>
  <si>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</si>
  <si>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</si>
  <si>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</si>
  <si>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</si>
  <si>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</si>
  <si>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</si>
  <si>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</si>
  <si>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</si>
  <si>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</si>
  <si>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</si>
  <si>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</si>
  <si>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</si>
  <si>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</si>
  <si>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</si>
  <si>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</si>
  <si>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</si>
  <si>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</si>
  <si>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</si>
  <si>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</si>
  <si>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</si>
  <si>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</si>
  <si>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</si>
  <si>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</si>
  <si>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</si>
  <si>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</si>
  <si>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</si>
  <si>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</si>
  <si>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</si>
  <si>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</si>
  <si>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</si>
  <si>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</si>
  <si>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</si>
  <si>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</si>
  <si>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</si>
  <si>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</si>
  <si>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</si>
  <si>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</si>
  <si>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</si>
  <si>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</si>
  <si>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</si>
  <si>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</si>
  <si>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</si>
  <si>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</si>
  <si>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</si>
  <si>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</si>
  <si>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</si>
  <si>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</si>
  <si>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</si>
  <si>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</si>
  <si>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</si>
  <si>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</si>
  <si>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</si>
  <si>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</si>
  <si>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</si>
  <si>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</si>
  <si>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</si>
  <si>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</si>
  <si>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</si>
  <si>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</si>
  <si>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</si>
  <si>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</si>
  <si>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</si>
  <si>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</si>
  <si>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</si>
  <si>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</si>
  <si>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</si>
  <si>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</si>
  <si>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</si>
  <si>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</si>
  <si>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</si>
  <si>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</si>
  <si>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</si>
  <si>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</si>
  <si>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</si>
  <si>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</si>
  <si>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</si>
  <si>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</si>
  <si>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</si>
  <si>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</si>
  <si>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</si>
  <si>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</si>
  <si>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</si>
  <si>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</si>
  <si>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</si>
  <si>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</si>
  <si>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</si>
  <si>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</si>
  <si>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</si>
  <si>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</si>
  <si>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</si>
  <si>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</si>
  <si>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</si>
  <si>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</si>
  <si>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</si>
  <si>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</si>
  <si>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</si>
  <si>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</si>
  <si>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</si>
  <si>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</si>
  <si>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</si>
  <si>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</si>
  <si>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</si>
  <si>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</si>
  <si>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</si>
  <si>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</si>
  <si>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</si>
  <si>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</si>
  <si>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</si>
  <si>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</si>
  <si>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</si>
  <si>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</si>
  <si>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</si>
  <si>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</si>
  <si>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</si>
  <si>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</si>
  <si>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</si>
  <si>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</si>
  <si>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</si>
  <si>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</si>
  <si>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</si>
  <si>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</si>
  <si>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</si>
  <si>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</si>
  <si>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</si>
  <si>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</si>
  <si>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</si>
  <si>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</si>
  <si>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</si>
  <si>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</si>
  <si>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</si>
  <si>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</si>
  <si>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</si>
  <si>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</si>
  <si>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</si>
  <si>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</si>
  <si>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</si>
  <si>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</si>
  <si>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</si>
  <si>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</si>
  <si>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</si>
  <si>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</si>
  <si>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</si>
  <si>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</si>
  <si>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</si>
  <si>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</si>
  <si>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</si>
  <si>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</si>
  <si>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</si>
  <si>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</si>
  <si>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</si>
  <si>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</si>
  <si>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</si>
  <si>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</si>
  <si>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</si>
  <si>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</si>
  <si>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</si>
  <si>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</si>
  <si>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</si>
  <si>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</si>
  <si>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</si>
  <si>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</si>
  <si>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</si>
  <si>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</si>
  <si>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</si>
  <si>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</si>
  <si>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</si>
  <si>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</si>
  <si>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</si>
  <si>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</si>
  <si>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</si>
  <si>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</si>
  <si>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</si>
  <si>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</si>
  <si>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</si>
  <si>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</si>
  <si>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</si>
  <si>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</si>
  <si>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</si>
  <si>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</si>
  <si>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</si>
  <si>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</si>
  <si>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</si>
  <si>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</si>
  <si>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</si>
  <si>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</si>
  <si>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</si>
  <si>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</si>
  <si>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</si>
  <si>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</si>
  <si>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</si>
  <si>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</si>
  <si>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</si>
  <si>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</si>
  <si>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</si>
  <si>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</si>
  <si>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</si>
  <si>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</si>
  <si>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</si>
  <si>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</si>
  <si>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</si>
  <si>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</si>
  <si>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</si>
  <si>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</si>
  <si>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</si>
  <si>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</si>
  <si>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</si>
  <si>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</si>
  <si>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</si>
  <si>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</si>
  <si>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</si>
  <si>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</si>
  <si>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</si>
  <si>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</si>
  <si>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</si>
  <si>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</si>
  <si>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</si>
  <si>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</si>
  <si>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</si>
  <si>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</si>
  <si>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</si>
  <si>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</si>
  <si>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</si>
  <si>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</si>
  <si>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</si>
  <si>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</si>
  <si>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</si>
  <si>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</si>
  <si>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</si>
  <si>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</si>
  <si>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</si>
  <si>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</si>
  <si>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</si>
  <si>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</si>
  <si>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</si>
  <si>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</si>
  <si>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</si>
  <si>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</si>
  <si>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</si>
  <si>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</si>
  <si>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</si>
  <si>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</si>
  <si>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</si>
  <si>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</si>
  <si>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</si>
  <si>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</si>
  <si>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</si>
  <si>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</si>
  <si>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</si>
  <si>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</si>
  <si>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</si>
  <si>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</si>
  <si>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</si>
  <si>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</si>
  <si>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</si>
  <si>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</si>
  <si>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</si>
  <si>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</si>
  <si>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</si>
  <si>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</si>
  <si>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</si>
  <si>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</si>
  <si>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</si>
  <si>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</si>
  <si>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</si>
  <si>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</si>
  <si>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</si>
  <si>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</si>
  <si>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</si>
  <si>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</si>
  <si>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</si>
  <si>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</si>
  <si>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</si>
  <si>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</si>
  <si>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</si>
  <si>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</si>
  <si>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</si>
  <si>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</si>
  <si>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</si>
  <si>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</si>
  <si>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</si>
  <si>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</si>
  <si>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</si>
  <si>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</si>
  <si>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</si>
  <si>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</si>
  <si>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</si>
  <si>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</si>
  <si>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</si>
  <si>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</si>
  <si>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</si>
  <si>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</si>
  <si>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</si>
  <si>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</si>
  <si>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</si>
  <si>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</si>
  <si>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</si>
  <si>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</si>
  <si>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</si>
  <si>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</si>
  <si>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</si>
  <si>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</si>
  <si>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</si>
  <si>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</si>
  <si>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</si>
  <si>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</si>
  <si>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</si>
  <si>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</si>
  <si>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</si>
  <si>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</si>
  <si>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</si>
  <si>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</si>
  <si>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</si>
  <si>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</si>
  <si>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</si>
  <si>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</si>
  <si>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</si>
  <si>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</si>
  <si>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</si>
  <si>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</si>
  <si>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</si>
  <si>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</si>
  <si>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</si>
  <si>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</si>
  <si>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</si>
  <si>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</si>
  <si>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</si>
  <si>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</si>
  <si>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</si>
  <si>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</si>
  <si>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</si>
  <si>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</si>
  <si>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</si>
  <si>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</si>
  <si>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</si>
  <si>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</si>
  <si>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</si>
  <si>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</si>
  <si>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</si>
  <si>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</si>
  <si>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</si>
  <si>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</si>
  <si>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</si>
  <si>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</si>
  <si>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</si>
  <si>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</si>
  <si>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</si>
  <si>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</si>
  <si>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</si>
  <si>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</si>
  <si>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</si>
  <si>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</si>
  <si>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</si>
  <si>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</si>
  <si>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</si>
  <si>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</si>
  <si>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</si>
  <si>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</si>
  <si>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</si>
  <si>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</si>
  <si>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</si>
  <si>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</si>
  <si>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</si>
  <si>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</si>
  <si>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</si>
  <si>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</si>
  <si>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</si>
  <si>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</si>
  <si>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</si>
  <si>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</si>
  <si>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</si>
  <si>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</si>
  <si>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</si>
  <si>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</si>
  <si>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</si>
  <si>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</si>
  <si>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</si>
  <si>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</si>
  <si>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</si>
  <si>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</si>
  <si>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</si>
  <si>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</si>
  <si>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</si>
  <si>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</si>
  <si>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</si>
  <si>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</si>
  <si>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</si>
  <si>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</si>
  <si>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</si>
  <si>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</si>
  <si>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</si>
  <si>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</si>
  <si>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</si>
  <si>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</si>
  <si>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</si>
  <si>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</si>
  <si>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</si>
  <si>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</si>
  <si>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</si>
  <si>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</si>
  <si>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</si>
  <si>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</si>
  <si>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</si>
  <si>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</si>
  <si>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</si>
  <si>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</si>
  <si>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</si>
  <si>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</si>
  <si>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</si>
  <si>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</si>
  <si>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</si>
  <si>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</si>
  <si>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</si>
  <si>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</si>
  <si>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</si>
  <si>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</si>
  <si>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</si>
  <si>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</si>
  <si>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</si>
  <si>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</si>
  <si>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</si>
  <si>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</si>
  <si>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</si>
  <si>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</si>
  <si>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</si>
  <si>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</si>
  <si>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</si>
  <si>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</si>
  <si>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</si>
  <si>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</si>
  <si>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</si>
  <si>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</si>
  <si>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</si>
  <si>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</si>
  <si>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</si>
  <si>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</si>
  <si>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</si>
  <si>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</si>
  <si>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</si>
  <si>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</si>
  <si>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</si>
  <si>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</si>
  <si>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</si>
  <si>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</si>
  <si>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</si>
  <si>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</si>
  <si>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</si>
  <si>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</si>
  <si>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</si>
  <si>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</si>
  <si>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</si>
  <si>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</si>
  <si>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</si>
  <si>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</si>
  <si>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</si>
  <si>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</si>
  <si>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</si>
  <si>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</si>
  <si>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</si>
  <si>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</si>
  <si>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</si>
  <si>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</si>
  <si>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</si>
  <si>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</si>
  <si>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</si>
  <si>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</si>
  <si>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</si>
  <si>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</si>
  <si>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</si>
  <si>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</si>
  <si>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</si>
  <si>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</si>
  <si>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</si>
  <si>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</si>
  <si>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</si>
  <si>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</si>
  <si>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</si>
  <si>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</si>
  <si>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</si>
  <si>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</si>
  <si>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</si>
  <si>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</si>
  <si>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</si>
  <si>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</si>
  <si>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</si>
  <si>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</si>
  <si>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</si>
  <si>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</si>
  <si>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</si>
  <si>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</si>
  <si>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</si>
  <si>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</si>
  <si>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</si>
  <si>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</si>
  <si>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</si>
  <si>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</si>
  <si>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</si>
  <si>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</si>
  <si>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</si>
  <si>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</si>
  <si>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</si>
  <si>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</si>
  <si>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</si>
  <si>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</si>
  <si>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</si>
  <si>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</si>
  <si>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</si>
  <si>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</si>
  <si>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</si>
  <si>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</si>
  <si>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</si>
  <si>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</si>
  <si>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</si>
  <si>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</si>
  <si>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</si>
  <si>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</si>
  <si>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</si>
  <si>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</si>
  <si>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</si>
  <si>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</si>
  <si>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</si>
  <si>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</si>
  <si>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</si>
  <si>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</si>
  <si>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</si>
  <si>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</si>
  <si>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</si>
  <si>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</si>
  <si>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</si>
  <si>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</si>
  <si>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</si>
  <si>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</si>
  <si>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</si>
  <si>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</si>
  <si>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</si>
  <si>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</si>
  <si>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</si>
  <si>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</si>
  <si>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</si>
  <si>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</si>
  <si>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</si>
  <si>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</si>
  <si>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</si>
  <si>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</si>
  <si>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</si>
  <si>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</si>
  <si>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</si>
  <si>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</si>
  <si>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</si>
  <si>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</si>
  <si>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</si>
  <si>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</si>
  <si>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</si>
  <si>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</si>
  <si>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</si>
  <si>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</si>
  <si>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</si>
  <si>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</si>
  <si>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</si>
  <si>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</si>
  <si>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</si>
  <si>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</si>
  <si>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</si>
  <si>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</si>
  <si>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</si>
  <si>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</si>
  <si>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</si>
  <si>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</si>
  <si>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</si>
  <si>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</si>
  <si>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</si>
  <si>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</si>
  <si>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</si>
  <si>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</si>
  <si>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</si>
  <si>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</si>
  <si>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</si>
  <si>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</si>
  <si>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</si>
  <si>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</si>
  <si>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</si>
  <si>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</si>
  <si>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</si>
  <si>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</si>
  <si>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</si>
  <si>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</si>
  <si>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</si>
  <si>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</si>
  <si>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</si>
  <si>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</si>
  <si>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</si>
  <si>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</si>
  <si>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</si>
  <si>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</si>
  <si>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</si>
  <si>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</si>
  <si>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</si>
  <si>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</si>
  <si>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</si>
  <si>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</si>
  <si>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</si>
  <si>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</si>
  <si>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</si>
  <si>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</si>
  <si>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</si>
  <si>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</si>
  <si>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</si>
  <si>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</si>
  <si>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</si>
  <si>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</si>
  <si>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</si>
  <si>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</si>
  <si>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</si>
  <si>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</si>
  <si>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</si>
  <si>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</si>
  <si>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</si>
  <si>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</si>
  <si>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</si>
  <si>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</si>
  <si>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</si>
  <si>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</si>
  <si>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</si>
  <si>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</si>
  <si>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</si>
  <si>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</si>
  <si>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</si>
  <si>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</si>
  <si>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</si>
  <si>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</si>
  <si>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</si>
  <si>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</si>
  <si>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</si>
  <si>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</si>
  <si>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</si>
  <si>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</si>
  <si>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</si>
  <si>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</si>
  <si>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</si>
  <si>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</si>
  <si>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</si>
  <si>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</si>
  <si>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</si>
  <si>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</si>
  <si>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</si>
  <si>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</si>
  <si>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</si>
  <si>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</si>
  <si>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</si>
  <si>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</si>
  <si>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</si>
  <si>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</si>
  <si>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</si>
  <si>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</si>
  <si>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</si>
  <si>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</si>
  <si>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</si>
  <si>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</si>
  <si>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</si>
  <si>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</si>
  <si>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</si>
  <si>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</si>
  <si>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</si>
  <si>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</si>
  <si>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</si>
  <si>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</si>
  <si>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</si>
  <si>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</si>
  <si>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</si>
  <si>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</si>
  <si>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</si>
  <si>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</si>
  <si>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</si>
  <si>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</si>
  <si>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</si>
  <si>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</si>
  <si>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</si>
  <si>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</si>
  <si>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</si>
  <si>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</si>
  <si>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</si>
  <si>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</si>
  <si>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</si>
  <si>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</si>
  <si>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</si>
  <si>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</si>
  <si>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</si>
  <si>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</si>
  <si>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</si>
  <si>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</si>
  <si>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</si>
  <si>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</si>
  <si>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</si>
  <si>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</si>
  <si>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</si>
  <si>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</si>
  <si>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</si>
  <si>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</si>
  <si>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</si>
  <si>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</si>
  <si>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</si>
  <si>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</si>
  <si>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</si>
  <si>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</si>
  <si>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</si>
  <si>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</si>
  <si>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</si>
  <si>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</si>
  <si>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</si>
  <si>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</si>
  <si>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</si>
  <si>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</si>
  <si>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</si>
  <si>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</si>
  <si>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</si>
  <si>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</si>
  <si>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</si>
  <si>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</si>
  <si>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</si>
  <si>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</si>
  <si>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</si>
  <si>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</si>
  <si>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</si>
  <si>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</si>
  <si>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</si>
  <si>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</si>
  <si>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</si>
  <si>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</si>
  <si>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</si>
  <si>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</si>
  <si>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</si>
  <si>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</si>
  <si>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</si>
  <si>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</si>
  <si>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</si>
  <si>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</si>
  <si>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</si>
  <si>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</si>
  <si>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</si>
  <si>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</si>
  <si>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</si>
  <si>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</si>
  <si>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</si>
  <si>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</si>
  <si>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</si>
  <si>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</si>
  <si>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</si>
  <si>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</si>
  <si>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</si>
  <si>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</si>
  <si>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</si>
  <si>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</si>
  <si>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</si>
  <si>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</si>
  <si>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</si>
  <si>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</si>
  <si>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</si>
  <si>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</si>
  <si>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</si>
  <si>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</si>
  <si>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</si>
  <si>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</si>
  <si>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</si>
  <si>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</si>
  <si>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</si>
  <si>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</si>
  <si>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</si>
  <si>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</si>
  <si>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</si>
  <si>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</si>
  <si>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</si>
  <si>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</si>
  <si>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</si>
  <si>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</si>
  <si>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</si>
  <si>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</si>
  <si>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</si>
  <si>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</si>
  <si>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</si>
  <si>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</si>
  <si>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</si>
  <si>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</si>
  <si>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</si>
  <si>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</si>
  <si>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</si>
  <si>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</si>
  <si>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</si>
  <si>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</si>
  <si>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</si>
  <si>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</si>
  <si>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</si>
  <si>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</si>
  <si>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</si>
  <si>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</si>
  <si>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</si>
  <si>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</si>
  <si>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</si>
  <si>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</si>
  <si>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</si>
  <si>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</si>
  <si>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</si>
  <si>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</si>
  <si>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</si>
  <si>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</si>
  <si>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</si>
  <si>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</si>
  <si>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</si>
  <si>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</si>
  <si>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</si>
  <si>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</si>
  <si>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</si>
  <si>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</si>
  <si>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</si>
  <si>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</si>
  <si>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</si>
  <si>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</si>
  <si>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</si>
  <si>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</si>
  <si>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</si>
  <si>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</si>
  <si>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</si>
  <si>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</si>
  <si>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</si>
  <si>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</si>
  <si>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</si>
  <si>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</si>
  <si>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</si>
  <si>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</si>
  <si>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</si>
  <si>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</si>
  <si>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</si>
  <si>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</si>
  <si>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</si>
  <si>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</si>
  <si>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</si>
  <si>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</si>
  <si>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</si>
  <si>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</si>
  <si>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</si>
  <si>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</si>
  <si>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</si>
  <si>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</si>
  <si>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</si>
  <si>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</si>
  <si>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</si>
  <si>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</si>
  <si>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</si>
  <si>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</si>
  <si>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</si>
  <si>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</si>
  <si>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</si>
  <si>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</si>
  <si>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</si>
  <si>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</si>
  <si>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</si>
  <si>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</si>
  <si>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</si>
  <si>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</si>
  <si>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</si>
  <si>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</si>
  <si>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</si>
  <si>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</si>
  <si>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</si>
  <si>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</si>
  <si>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</si>
  <si>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</si>
  <si>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</si>
  <si>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</si>
  <si>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</si>
  <si>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</si>
  <si>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</si>
  <si>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</si>
  <si>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</si>
  <si>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</si>
  <si>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</si>
  <si>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</si>
  <si>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</si>
  <si>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</si>
  <si>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</si>
  <si>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</si>
  <si>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</si>
  <si>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</si>
  <si>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</si>
  <si>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</si>
  <si>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</si>
  <si>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</si>
  <si>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</si>
  <si>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</si>
  <si>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</si>
  <si>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</si>
  <si>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</si>
  <si>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</si>
  <si>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</si>
  <si>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</si>
  <si>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</si>
  <si>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</si>
  <si>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</si>
  <si>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</si>
  <si>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</si>
  <si>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</si>
  <si>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</si>
  <si>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</si>
  <si>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</si>
  <si>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</si>
  <si>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</si>
  <si>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</si>
  <si>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</si>
  <si>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</si>
  <si>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</si>
  <si>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</si>
  <si>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</si>
  <si>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</si>
  <si>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</si>
  <si>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</si>
  <si>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</si>
  <si>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</si>
  <si>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</si>
  <si>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</si>
  <si>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</si>
  <si>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</si>
  <si>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</si>
  <si>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</si>
  <si>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</si>
  <si>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</si>
  <si>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</si>
  <si>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</si>
  <si>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</si>
  <si>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</si>
  <si>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</si>
  <si>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</si>
  <si>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</si>
  <si>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</si>
  <si>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</si>
  <si>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</si>
  <si>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</si>
  <si>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</si>
  <si>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</si>
  <si>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</si>
  <si>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</si>
  <si>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</si>
  <si>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</si>
  <si>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</si>
  <si>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</si>
  <si>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</si>
  <si>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</si>
  <si>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</si>
  <si>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</si>
  <si>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</si>
  <si>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</si>
  <si>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</si>
  <si>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</si>
  <si>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</si>
  <si>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</si>
  <si>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</si>
  <si>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</si>
  <si>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</si>
  <si>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</si>
  <si>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</si>
  <si>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</si>
  <si>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</si>
  <si>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</si>
  <si>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</si>
  <si>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</si>
  <si>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</si>
  <si>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</si>
  <si>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</si>
  <si>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</si>
  <si>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</si>
  <si>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</si>
  <si>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</si>
  <si>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</si>
  <si>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</si>
  <si>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</si>
  <si>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</si>
  <si>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</si>
  <si>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</si>
  <si>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</si>
  <si>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</si>
  <si>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</si>
  <si>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</si>
  <si>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</si>
  <si>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</si>
  <si>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</si>
  <si>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</si>
  <si>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</si>
  <si>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</si>
  <si>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</si>
  <si>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</si>
  <si>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</si>
  <si>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</si>
  <si>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</si>
  <si>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</si>
  <si>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</si>
  <si>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</si>
  <si>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</si>
  <si>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</si>
  <si>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</si>
  <si>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</si>
  <si>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</si>
  <si>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</si>
  <si>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</si>
  <si>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</si>
  <si>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</si>
  <si>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</si>
  <si>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</si>
  <si>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</si>
  <si>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</si>
  <si>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</si>
  <si>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</si>
  <si>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</si>
  <si>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</si>
  <si>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</si>
  <si>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</si>
  <si>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</si>
  <si>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</si>
  <si>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</si>
  <si>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</si>
  <si>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</si>
  <si>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</si>
  <si>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</si>
  <si>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</si>
  <si>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</si>
  <si>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</si>
  <si>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</si>
  <si>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</si>
  <si>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</si>
  <si>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</si>
  <si>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</si>
  <si>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</si>
  <si>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</si>
  <si>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</si>
  <si>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</si>
  <si>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</si>
  <si>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</si>
  <si>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</si>
  <si>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</si>
  <si>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</si>
  <si>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</si>
  <si>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</si>
  <si>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</si>
  <si>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</si>
  <si>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</si>
  <si>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</si>
  <si>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</si>
  <si>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</si>
  <si>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</si>
  <si>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</si>
  <si>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</si>
  <si>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</si>
  <si>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</si>
  <si>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</si>
  <si>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</si>
  <si>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</si>
  <si>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</si>
  <si>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</si>
  <si>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</si>
  <si>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</si>
  <si>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</si>
  <si>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</si>
  <si>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</si>
  <si>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</si>
  <si>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</si>
  <si>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</si>
  <si>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</si>
  <si>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</si>
  <si>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</si>
  <si>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</si>
  <si>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</si>
  <si>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</si>
  <si>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</si>
  <si>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</si>
  <si>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</si>
  <si>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</si>
  <si>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</si>
  <si>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</si>
  <si>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</si>
  <si>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</si>
  <si>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</si>
  <si>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</si>
  <si>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</si>
  <si>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</si>
  <si>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</si>
  <si>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</si>
  <si>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</si>
  <si>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</si>
  <si>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</si>
  <si>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</si>
  <si>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</si>
  <si>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</si>
  <si>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</si>
  <si>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</si>
  <si>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</si>
  <si>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</si>
  <si>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</si>
  <si>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</si>
  <si>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</si>
  <si>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</si>
  <si>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</si>
  <si>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</si>
  <si>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</si>
  <si>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</si>
  <si>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</si>
  <si>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</si>
  <si>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</si>
  <si>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</si>
  <si>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</si>
  <si>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</si>
  <si>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</si>
  <si>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</si>
  <si>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</si>
  <si>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</si>
  <si>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</si>
  <si>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</si>
  <si>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</si>
  <si>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</si>
  <si>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</si>
  <si>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</si>
  <si>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</si>
  <si>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</si>
  <si>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</si>
  <si>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</si>
  <si>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</si>
  <si>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</si>
  <si>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</si>
  <si>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</si>
  <si>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</si>
  <si>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</si>
  <si>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</si>
  <si>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</si>
  <si>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</si>
  <si>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</si>
  <si>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</si>
  <si>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</si>
  <si>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</si>
  <si>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</si>
  <si>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</si>
  <si>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</si>
  <si>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</si>
  <si>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</si>
  <si>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</si>
  <si>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</si>
  <si>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</si>
  <si>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</si>
  <si>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</si>
  <si>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</si>
  <si>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</si>
  <si>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</si>
  <si>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</si>
  <si>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</si>
  <si>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</si>
  <si>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</si>
  <si>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</si>
  <si>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</si>
  <si>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</si>
  <si>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</si>
  <si>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</si>
  <si>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</si>
  <si>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</si>
  <si>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</si>
  <si>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</si>
  <si>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</si>
  <si>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</si>
  <si>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</si>
  <si>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</si>
  <si>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</si>
  <si>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</si>
  <si>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</si>
  <si>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</si>
  <si>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</si>
  <si>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</si>
  <si>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</si>
  <si>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</si>
  <si>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</si>
  <si>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</si>
  <si>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</si>
  <si>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</si>
  <si>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</si>
  <si>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</si>
  <si>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</si>
  <si>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</si>
  <si>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</si>
  <si>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</si>
  <si>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</si>
  <si>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</si>
  <si>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</si>
  <si>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</si>
  <si>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</si>
  <si>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</si>
  <si>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</si>
  <si>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</si>
  <si>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</si>
  <si>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</si>
  <si>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</si>
  <si>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</si>
  <si>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</si>
  <si>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</si>
  <si>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</si>
  <si>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</si>
  <si>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</si>
  <si>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</si>
  <si>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</si>
  <si>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</si>
  <si>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</si>
  <si>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</si>
  <si>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</si>
  <si>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</si>
  <si>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</si>
  <si>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</si>
  <si>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</si>
  <si>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</si>
  <si>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</si>
  <si>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</si>
  <si>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</si>
  <si>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</si>
  <si>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</si>
  <si>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</si>
  <si>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</si>
  <si>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</si>
  <si>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</si>
  <si>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</si>
  <si>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</si>
  <si>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</si>
  <si>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</si>
  <si>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</si>
  <si>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</si>
  <si>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</si>
  <si>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</si>
  <si>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</si>
  <si>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</si>
  <si>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</si>
  <si>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</si>
  <si>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</si>
  <si>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</si>
  <si>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</si>
  <si>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</si>
  <si>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</si>
  <si>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</si>
  <si>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</si>
  <si>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</si>
  <si>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</si>
  <si>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</si>
  <si>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</si>
  <si>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</si>
  <si>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</si>
  <si>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</si>
  <si>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</si>
  <si>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</si>
  <si>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</si>
  <si>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</si>
  <si>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</si>
  <si>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</si>
  <si>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</si>
  <si>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</si>
  <si>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</si>
  <si>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</si>
  <si>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</si>
  <si>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</si>
  <si>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</si>
  <si>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</si>
  <si>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</si>
  <si>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</si>
  <si>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</si>
  <si>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</si>
  <si>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</si>
  <si>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</si>
  <si>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</si>
  <si>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</si>
  <si>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</si>
  <si>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</si>
  <si>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</si>
  <si>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</si>
  <si>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</si>
  <si>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</si>
  <si>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</si>
  <si>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</si>
  <si>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</si>
  <si>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</si>
  <si>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</si>
  <si>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</si>
  <si>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</si>
  <si>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</si>
  <si>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</si>
  <si>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</si>
  <si>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</si>
  <si>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</si>
  <si>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</si>
  <si>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</si>
  <si>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</si>
  <si>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</si>
  <si>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</si>
  <si>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</si>
  <si>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</si>
  <si>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</si>
  <si>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</si>
  <si>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</si>
  <si>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</si>
  <si>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</si>
  <si>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</si>
  <si>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</si>
  <si>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</si>
  <si>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</si>
  <si>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</si>
  <si>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</si>
  <si>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</si>
  <si>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</si>
  <si>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</si>
  <si>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</si>
  <si>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</si>
  <si>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</si>
  <si>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</si>
  <si>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</si>
  <si>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</si>
  <si>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</si>
  <si>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</si>
  <si>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</si>
  <si>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</si>
  <si>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</si>
  <si>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</si>
  <si>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</si>
  <si>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</si>
  <si>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</si>
  <si>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</si>
  <si>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</si>
  <si>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</si>
  <si>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</si>
  <si>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</si>
  <si>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</si>
  <si>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</si>
  <si>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</si>
  <si>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</si>
  <si>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</si>
  <si>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</si>
  <si>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</si>
  <si>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</si>
  <si>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</si>
  <si>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</si>
  <si>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</si>
  <si>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</si>
  <si>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</si>
  <si>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</si>
  <si>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</si>
  <si>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</si>
  <si>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</si>
  <si>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</si>
  <si>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</si>
  <si>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</si>
  <si>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</si>
  <si>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</si>
  <si>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</si>
  <si>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</si>
  <si>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</si>
  <si>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</si>
  <si>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</si>
  <si>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</si>
  <si>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</si>
  <si>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</si>
  <si>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</si>
  <si>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</si>
  <si>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</si>
  <si>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</si>
  <si>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</si>
  <si>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</si>
  <si>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</si>
  <si>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</si>
  <si>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</si>
  <si>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</si>
  <si>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</si>
  <si>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</si>
  <si>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</si>
  <si>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</si>
  <si>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</si>
  <si>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</si>
  <si>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</si>
  <si>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</si>
  <si>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</si>
  <si>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</si>
  <si>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</si>
  <si>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</si>
  <si>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</si>
  <si>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</si>
  <si>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</si>
  <si>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</si>
  <si>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</si>
  <si>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</si>
  <si>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</si>
  <si>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</si>
  <si>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</si>
  <si>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</si>
  <si>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</si>
  <si>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</si>
  <si>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</si>
  <si>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</si>
  <si>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</si>
  <si>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</si>
  <si>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</si>
  <si>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</si>
  <si>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</si>
  <si>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</si>
  <si>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</si>
  <si>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</si>
  <si>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</si>
  <si>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</si>
  <si>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</si>
  <si>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</si>
  <si>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</si>
  <si>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</si>
  <si>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</si>
  <si>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</si>
  <si>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</si>
  <si>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</si>
  <si>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</si>
  <si>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</si>
  <si>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</si>
  <si>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</si>
  <si>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</si>
  <si>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</si>
  <si>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</si>
  <si>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</si>
  <si>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</si>
  <si>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</si>
  <si>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</si>
  <si>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</si>
  <si>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</si>
  <si>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</si>
  <si>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</si>
  <si>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</si>
  <si>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</si>
  <si>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</si>
  <si>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</si>
  <si>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</si>
  <si>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</si>
  <si>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</si>
  <si>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</si>
  <si>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</si>
  <si>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</si>
  <si>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</si>
  <si>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</si>
  <si>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</si>
  <si>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</si>
  <si>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</si>
  <si>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</si>
  <si>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</si>
  <si>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</si>
  <si>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</si>
  <si>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</si>
  <si>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</si>
  <si>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</si>
  <si>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</si>
  <si>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</si>
  <si>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</si>
  <si>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</si>
  <si>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</si>
  <si>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</si>
  <si>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</si>
  <si>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</si>
  <si>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</si>
  <si>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</si>
  <si>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</si>
  <si>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</si>
  <si>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</si>
  <si>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</si>
  <si>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</si>
  <si>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</si>
  <si>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</si>
  <si>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</si>
  <si>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</si>
  <si>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</si>
  <si>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</si>
  <si>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</si>
  <si>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</si>
  <si>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</si>
  <si>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</si>
  <si>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</si>
  <si>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</si>
  <si>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</si>
  <si>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</si>
  <si>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</si>
  <si>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</si>
  <si>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</si>
  <si>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</si>
  <si>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</si>
  <si>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</si>
  <si>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</si>
  <si>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</si>
  <si>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</si>
  <si>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</si>
  <si>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</si>
  <si>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</si>
  <si>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</si>
  <si>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</si>
  <si>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</si>
  <si>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</si>
  <si>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</si>
  <si>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</si>
  <si>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</si>
  <si>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</si>
  <si>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</si>
  <si>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</si>
  <si>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</si>
  <si>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</si>
  <si>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</si>
  <si>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</si>
  <si>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</si>
  <si>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</si>
  <si>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</si>
  <si>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</si>
  <si>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</si>
  <si>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</si>
  <si>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</si>
  <si>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</si>
  <si>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</si>
  <si>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</si>
  <si>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</si>
  <si>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</si>
  <si>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</si>
  <si>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</si>
  <si>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</si>
  <si>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</si>
  <si>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</si>
  <si>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</si>
  <si>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</si>
  <si>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</si>
  <si>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</si>
  <si>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</si>
  <si>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</si>
  <si>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</si>
  <si>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</si>
  <si>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</si>
  <si>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</si>
  <si>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</si>
  <si>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</si>
  <si>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</si>
  <si>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</si>
  <si>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</si>
  <si>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</si>
  <si>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</si>
  <si>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</si>
  <si>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</si>
  <si>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</si>
  <si>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</si>
  <si>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</si>
  <si>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</si>
  <si>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</si>
  <si>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</si>
  <si>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</si>
  <si>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</si>
  <si>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</si>
  <si>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</si>
  <si>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</si>
  <si>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</si>
  <si>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</si>
  <si>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</si>
  <si>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</si>
  <si>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</si>
  <si>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</si>
  <si>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</si>
  <si>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</si>
  <si>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</si>
  <si>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</si>
  <si>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</si>
  <si>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</si>
  <si>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</si>
  <si>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</si>
  <si>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</si>
  <si>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</si>
  <si>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</si>
  <si>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</si>
  <si>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</si>
  <si>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</si>
  <si>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</si>
  <si>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</si>
  <si>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</si>
  <si>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</si>
  <si>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</si>
  <si>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</si>
  <si>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</si>
  <si>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</si>
  <si>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</si>
  <si>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</si>
  <si>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</si>
  <si>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</si>
  <si>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</si>
  <si>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</si>
  <si>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</si>
  <si>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</si>
  <si>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</si>
  <si>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</si>
  <si>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</si>
  <si>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</si>
  <si>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</si>
  <si>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</si>
  <si>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</si>
  <si>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</si>
  <si>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</si>
  <si>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</si>
  <si>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</si>
  <si>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</si>
  <si>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</si>
  <si>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</si>
  <si>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</si>
  <si>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</si>
  <si>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</si>
  <si>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</si>
  <si>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</si>
  <si>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</si>
  <si>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</si>
  <si>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</si>
  <si>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</si>
  <si>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</si>
  <si>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</si>
  <si>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</si>
  <si>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</si>
  <si>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</si>
  <si>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</si>
  <si>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</si>
  <si>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</si>
  <si>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</si>
  <si>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</si>
  <si>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</si>
  <si>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</si>
  <si>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</si>
  <si>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</si>
  <si>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</si>
  <si>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</si>
  <si>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</si>
  <si>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</si>
  <si>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</si>
  <si>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</si>
  <si>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</si>
  <si>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</si>
  <si>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</si>
  <si>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</si>
  <si>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</si>
  <si>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</si>
  <si>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</si>
  <si>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</si>
  <si>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</si>
  <si>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</si>
  <si>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</si>
  <si>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</si>
  <si>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</si>
  <si>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</si>
  <si>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</si>
  <si>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</si>
  <si>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</si>
  <si>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</si>
  <si>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</si>
  <si>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</si>
  <si>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</si>
  <si>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</si>
  <si>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</si>
  <si>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</si>
  <si>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</si>
  <si>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</si>
  <si>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</si>
  <si>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</si>
  <si>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</si>
  <si>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</si>
  <si>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</si>
  <si>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</si>
  <si>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</si>
  <si>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</si>
  <si>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</si>
  <si>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</si>
  <si>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</si>
  <si>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</si>
  <si>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</si>
  <si>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</si>
  <si>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</si>
  <si>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</si>
  <si>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</si>
  <si>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</si>
  <si>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</si>
  <si>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</si>
  <si>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</si>
  <si>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</si>
  <si>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</si>
  <si>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</si>
  <si>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</si>
  <si>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</si>
  <si>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</si>
  <si>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</si>
  <si>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</si>
  <si>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</si>
  <si>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</si>
  <si>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</si>
  <si>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</si>
  <si>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</si>
  <si>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</si>
  <si>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</si>
  <si>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</si>
  <si>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</si>
  <si>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</si>
  <si>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</si>
  <si>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</si>
  <si>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</si>
  <si>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</si>
  <si>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</si>
  <si>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</si>
  <si>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</si>
  <si>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</si>
  <si>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</si>
  <si>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</si>
  <si>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</si>
  <si>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</si>
  <si>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</si>
  <si>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</si>
  <si>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</si>
  <si>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</si>
  <si>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</si>
  <si>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</si>
  <si>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</si>
  <si>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</si>
  <si>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</si>
  <si>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</si>
  <si>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</si>
  <si>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</si>
  <si>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</si>
  <si>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</si>
  <si>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</si>
  <si>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</si>
  <si>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</si>
  <si>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</si>
  <si>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</si>
  <si>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</si>
  <si>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</si>
  <si>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</si>
  <si>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</si>
  <si>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</si>
  <si>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</si>
  <si>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</si>
  <si>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</si>
  <si>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</si>
  <si>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</si>
  <si>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</si>
  <si>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</si>
  <si>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</si>
  <si>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</si>
  <si>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</si>
  <si>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</si>
  <si>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</si>
  <si>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</si>
  <si>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</si>
  <si>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</si>
  <si>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</si>
  <si>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</si>
  <si>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</si>
  <si>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</si>
  <si>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</si>
  <si>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</si>
  <si>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</si>
  <si>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</si>
  <si>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</si>
  <si>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</si>
  <si>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</si>
  <si>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</si>
  <si>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</si>
  <si>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</si>
  <si>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</si>
  <si>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</si>
  <si>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</si>
  <si>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</si>
  <si>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</si>
  <si>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</si>
  <si>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</si>
  <si>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</si>
  <si>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</si>
  <si>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</si>
  <si>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</si>
  <si>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</si>
  <si>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</si>
  <si>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</si>
  <si>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</si>
  <si>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</si>
  <si>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</si>
  <si>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</si>
  <si>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</si>
  <si>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</si>
  <si>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</si>
  <si>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</si>
  <si>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</si>
  <si>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</si>
  <si>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</si>
  <si>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</si>
  <si>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</si>
  <si>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</si>
  <si>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</si>
  <si>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</si>
  <si>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</si>
  <si>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</si>
  <si>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</si>
  <si>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</si>
  <si>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</si>
  <si>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</si>
  <si>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</si>
  <si>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</si>
  <si>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</si>
  <si>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</si>
  <si>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</si>
  <si>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</si>
  <si>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</si>
  <si>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</si>
  <si>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</si>
  <si>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</si>
  <si>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</si>
  <si>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</si>
  <si>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</si>
  <si>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</si>
  <si>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</si>
  <si>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</si>
  <si>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</si>
  <si>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</si>
  <si>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</si>
  <si>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</si>
  <si>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</si>
  <si>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</si>
  <si>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</si>
  <si>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</si>
  <si>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</si>
  <si>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</si>
  <si>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</si>
  <si>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</si>
  <si>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</si>
  <si>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</si>
  <si>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</si>
  <si>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</si>
  <si>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</si>
  <si>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</si>
  <si>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</si>
  <si>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</si>
  <si>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</si>
  <si>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</si>
  <si>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</si>
  <si>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</si>
  <si>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</si>
  <si>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</si>
  <si>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</si>
  <si>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</si>
  <si>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</si>
  <si>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</si>
  <si>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</si>
  <si>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</si>
  <si>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</si>
  <si>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</si>
  <si>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</si>
  <si>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</si>
  <si>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</si>
  <si>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</si>
  <si>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</si>
  <si>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</si>
  <si>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</si>
  <si>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</si>
  <si>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</si>
  <si>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</si>
  <si>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</si>
  <si>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</si>
  <si>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</si>
  <si>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</si>
  <si>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</si>
  <si>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</si>
  <si>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</si>
  <si>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</si>
  <si>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</si>
  <si>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</si>
  <si>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</si>
  <si>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</si>
  <si>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</si>
  <si>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</si>
  <si>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</si>
  <si>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</si>
  <si>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</si>
  <si>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</si>
  <si>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</si>
  <si>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</si>
  <si>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</si>
  <si>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</si>
  <si>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</si>
  <si>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</si>
  <si>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</si>
  <si>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</si>
  <si>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</si>
  <si>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</si>
  <si>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</si>
  <si>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</si>
  <si>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</si>
  <si>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</si>
  <si>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</si>
  <si>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</si>
  <si>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</si>
  <si>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</si>
  <si>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</si>
  <si>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</si>
  <si>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</si>
  <si>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</si>
  <si>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</si>
  <si>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</si>
  <si>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</si>
  <si>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</si>
  <si>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</si>
  <si>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</si>
  <si>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</si>
  <si>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</si>
  <si>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</si>
  <si>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</si>
  <si>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</si>
  <si>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</si>
  <si>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</si>
  <si>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</si>
  <si>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</si>
  <si>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</si>
  <si>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</si>
  <si>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</si>
  <si>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</si>
  <si>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</si>
  <si>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</si>
  <si>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</si>
  <si>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</si>
  <si>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</si>
  <si>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</si>
  <si>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</si>
  <si>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</si>
  <si>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</si>
  <si>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</si>
  <si>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</si>
  <si>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</si>
  <si>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</si>
  <si>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</si>
  <si>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</si>
  <si>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</si>
  <si>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</si>
  <si>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</si>
  <si>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</si>
  <si>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</si>
  <si>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</si>
  <si>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</si>
  <si>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</si>
  <si>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</si>
  <si>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</si>
  <si>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</si>
  <si>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</si>
  <si>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</si>
  <si>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</si>
  <si>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</si>
  <si>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</si>
  <si>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</si>
  <si>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</si>
  <si>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</si>
  <si>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</si>
  <si>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</si>
  <si>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</si>
  <si>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</si>
  <si>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</si>
  <si>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</si>
  <si>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</si>
  <si>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</si>
  <si>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</si>
  <si>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</si>
  <si>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</si>
  <si>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</si>
  <si>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</si>
  <si>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</si>
  <si>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</si>
  <si>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</si>
  <si>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</si>
  <si>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</si>
  <si>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</si>
  <si>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</si>
  <si>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</si>
  <si>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</si>
  <si>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</si>
  <si>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</si>
  <si>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</si>
  <si>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</si>
  <si>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</si>
  <si>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</si>
  <si>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</si>
  <si>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</si>
  <si>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</si>
  <si>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</si>
  <si>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</si>
  <si>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</si>
  <si>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</si>
  <si>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</si>
  <si>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</si>
  <si>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</si>
  <si>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</si>
  <si>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</si>
  <si>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</si>
  <si>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</si>
  <si>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</si>
  <si>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</si>
  <si>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</si>
  <si>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</si>
  <si>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</si>
  <si>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</si>
  <si>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</si>
  <si>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</si>
  <si>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</si>
  <si>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</si>
  <si>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</si>
  <si>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</si>
  <si>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</si>
  <si>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</si>
  <si>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</si>
  <si>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</si>
  <si>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</si>
  <si>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</si>
  <si>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</si>
  <si>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</si>
  <si>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</si>
  <si>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</si>
  <si>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</si>
  <si>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</si>
  <si>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</si>
  <si>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</si>
  <si>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</si>
  <si>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</si>
  <si>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</si>
  <si>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</si>
  <si>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</si>
  <si>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</si>
  <si>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</si>
  <si>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</si>
  <si>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</si>
  <si>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</si>
  <si>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</si>
  <si>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</si>
  <si>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</si>
  <si>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</si>
  <si>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</si>
  <si>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</si>
  <si>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</si>
  <si>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</si>
  <si>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</si>
  <si>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</si>
  <si>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</si>
  <si>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</si>
  <si>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</si>
  <si>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</si>
  <si>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</si>
  <si>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</si>
  <si>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</si>
  <si>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</si>
  <si>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</si>
  <si>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</si>
  <si>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</si>
  <si>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</si>
  <si>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</si>
  <si>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</si>
  <si>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</si>
  <si>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</si>
  <si>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</si>
  <si>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</si>
  <si>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</si>
  <si>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</si>
  <si>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</si>
  <si>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</si>
  <si>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</si>
  <si>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</si>
  <si>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</si>
  <si>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</si>
  <si>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</si>
  <si>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</si>
  <si>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</si>
  <si>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</si>
  <si>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</si>
  <si>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</si>
  <si>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</si>
  <si>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</si>
  <si>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</si>
  <si>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</si>
  <si>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</si>
  <si>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</si>
  <si>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</si>
  <si>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</si>
  <si>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</si>
  <si>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</si>
  <si>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</si>
  <si>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</si>
  <si>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</si>
  <si>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</si>
  <si>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</si>
  <si>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</si>
  <si>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</si>
  <si>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</si>
  <si>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</si>
  <si>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</si>
  <si>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</si>
  <si>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</si>
  <si>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</si>
  <si>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</si>
  <si>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</si>
  <si>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</si>
  <si>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</si>
  <si>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</si>
  <si>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</si>
  <si>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</si>
  <si>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</si>
  <si>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</si>
  <si>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</si>
  <si>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</si>
  <si>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</si>
  <si>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</si>
  <si>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</si>
  <si>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</si>
  <si>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</si>
  <si>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</si>
  <si>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</si>
  <si>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</si>
  <si>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</si>
  <si>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</si>
  <si>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</si>
  <si>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</si>
  <si>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</si>
  <si>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</si>
  <si>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</si>
  <si>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</si>
  <si>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</si>
  <si>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</si>
  <si>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</si>
  <si>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</si>
  <si>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</si>
  <si>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</si>
  <si>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</si>
  <si>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</si>
  <si>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</si>
  <si>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</si>
  <si>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</si>
  <si>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</si>
  <si>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</si>
  <si>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</si>
  <si>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</si>
  <si>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</si>
  <si>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</si>
  <si>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</si>
  <si>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</si>
  <si>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</si>
  <si>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</si>
  <si>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</si>
  <si>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</si>
  <si>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</si>
  <si>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</si>
  <si>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</si>
  <si>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</si>
  <si>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</si>
  <si>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</si>
  <si>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</si>
  <si>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</si>
  <si>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</si>
  <si>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</si>
  <si>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</si>
  <si>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</si>
  <si>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</si>
  <si>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</si>
  <si>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</si>
  <si>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</si>
  <si>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</si>
  <si>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</si>
  <si>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</si>
  <si>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</si>
  <si>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</si>
  <si>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</si>
  <si>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</si>
  <si>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</si>
  <si>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</si>
  <si>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</si>
  <si>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</si>
  <si>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</si>
  <si>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</si>
  <si>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</si>
  <si>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</si>
  <si>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</si>
  <si>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</si>
  <si>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</si>
  <si>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</si>
  <si>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</si>
  <si>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</si>
  <si>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</si>
  <si>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</si>
  <si>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</si>
  <si>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</si>
  <si>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</si>
  <si>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</si>
  <si>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</si>
  <si>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</si>
  <si>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</si>
  <si>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</si>
  <si>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</si>
  <si>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</si>
  <si>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</si>
  <si>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</si>
  <si>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</si>
  <si>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</si>
  <si>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</si>
  <si>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</si>
  <si>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</si>
  <si>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</si>
  <si>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</si>
  <si>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</si>
  <si>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</si>
  <si>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</si>
  <si>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</si>
  <si>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</si>
  <si>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</si>
  <si>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</si>
  <si>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</si>
  <si>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</si>
  <si>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</si>
  <si>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</si>
  <si>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</si>
  <si>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</si>
  <si>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</si>
  <si>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</si>
  <si>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</si>
  <si>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</si>
  <si>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</si>
  <si>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</si>
  <si>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</si>
  <si>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</si>
  <si>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</si>
  <si>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</si>
  <si>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</si>
  <si>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</si>
  <si>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</si>
  <si>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</si>
  <si>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</si>
  <si>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</si>
  <si>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</si>
  <si>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</si>
  <si>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</si>
  <si>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</si>
  <si>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</si>
  <si>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</si>
  <si>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</si>
  <si>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</si>
  <si>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</si>
  <si>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</si>
  <si>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</si>
  <si>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</si>
  <si>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</si>
  <si>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</si>
  <si>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</si>
  <si>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</si>
  <si>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</si>
  <si>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</si>
  <si>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</si>
  <si>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</si>
  <si>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</si>
  <si>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</si>
  <si>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</si>
  <si>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</si>
  <si>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</si>
  <si>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</si>
  <si>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</si>
  <si>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</si>
  <si>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</si>
  <si>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</si>
  <si>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</si>
  <si>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</si>
  <si>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</si>
  <si>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</si>
  <si>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</si>
  <si>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</si>
  <si>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</si>
  <si>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</si>
  <si>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</si>
  <si>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</si>
  <si>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</si>
  <si>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</si>
  <si>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</si>
  <si>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</si>
  <si>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</si>
  <si>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</si>
  <si>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</si>
  <si>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</si>
  <si>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</si>
  <si>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</si>
  <si>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</si>
  <si>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</si>
  <si>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</si>
  <si>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</si>
  <si>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</si>
  <si>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</si>
  <si>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</si>
  <si>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</si>
  <si>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</si>
  <si>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</si>
  <si>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</si>
  <si>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</si>
  <si>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</si>
  <si>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</si>
  <si>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</si>
  <si>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</si>
  <si>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</si>
  <si>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</si>
  <si>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</si>
  <si>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</si>
  <si>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</si>
  <si>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</si>
  <si>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</si>
  <si>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</si>
  <si>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</si>
  <si>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</si>
  <si>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</si>
  <si>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</si>
  <si>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</si>
  <si>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</si>
  <si>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</si>
  <si>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</si>
  <si>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</si>
  <si>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</si>
  <si>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</si>
  <si>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</si>
  <si>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</si>
  <si>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</si>
  <si>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</si>
  <si>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</si>
  <si>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</si>
  <si>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</si>
  <si>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</si>
  <si>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</si>
  <si>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</si>
  <si>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</si>
  <si>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</si>
  <si>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</si>
  <si>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</si>
  <si>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</si>
  <si>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</si>
  <si>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</si>
  <si>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</si>
  <si>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</si>
  <si>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</si>
  <si>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</si>
  <si>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</si>
  <si>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</si>
  <si>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</si>
  <si>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</si>
  <si>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</si>
  <si>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</si>
  <si>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</si>
  <si>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</si>
  <si>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</si>
  <si>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</si>
  <si>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</si>
  <si>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</si>
  <si>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</si>
  <si>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</si>
  <si>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</si>
  <si>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</si>
  <si>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</si>
  <si>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</si>
  <si>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</si>
  <si>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</si>
  <si>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</si>
  <si>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</si>
  <si>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</si>
  <si>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</si>
  <si>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</si>
  <si>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</si>
  <si>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</si>
  <si>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</si>
  <si>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</si>
  <si>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</si>
  <si>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</si>
  <si>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</si>
  <si>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</si>
  <si>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</si>
  <si>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</si>
  <si>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</si>
  <si>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</si>
  <si>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</si>
  <si>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</si>
  <si>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</si>
  <si>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</si>
  <si>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</si>
  <si>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</si>
  <si>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</si>
  <si>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</si>
  <si>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</si>
  <si>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</si>
  <si>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</si>
  <si>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</si>
  <si>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</si>
  <si>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</si>
  <si>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</si>
  <si>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</si>
  <si>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</si>
  <si>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</si>
  <si>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</si>
  <si>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</si>
  <si>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</si>
  <si>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</si>
  <si>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</si>
  <si>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</si>
  <si>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</si>
  <si>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</si>
  <si>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</si>
  <si>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</si>
  <si>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</si>
  <si>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</si>
  <si>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</si>
  <si>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</si>
  <si>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</si>
  <si>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</si>
  <si>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</si>
  <si>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</si>
  <si>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</si>
  <si>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</si>
  <si>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</si>
  <si>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</si>
  <si>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</si>
  <si>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</si>
  <si>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</si>
  <si>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</si>
  <si>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</si>
  <si>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</si>
  <si>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</si>
  <si>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</si>
  <si>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</si>
  <si>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</si>
  <si>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</si>
  <si>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2021-54-54001162020</t>
  </si>
  <si>
    <t>Atender a la primera infancia de la estrategia de cero a siempre de conformidad con las directrices, lineamientos y Eustaquio cuerva parámetros establecidos por el icbf asi como regular las relaciones entre las partes derivadas de la entrega de aportes del icbf a la ENTIDAD ADMINISTRADORA DE SERVICIO, para que este asuma con su bajo exclusividad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</si>
  <si>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éste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</si>
  <si>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</si>
  <si>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011</t>
  </si>
  <si>
    <t>Atender a la primera infancia en el marco de la estrategia de Cero a Siempre de conformidad con las directrices, lineamientos y para metros establecidos por el ICBF</t>
  </si>
  <si>
    <t>067</t>
  </si>
  <si>
    <t>412</t>
  </si>
  <si>
    <t>339</t>
  </si>
  <si>
    <t>BRINDAR ATENCION INTEGRAL A NIÑOS Y NIÑAS ENTRE LOS SEIS (6) MESES Y MENORES DE LOS CINCO (5) AÑOS DE EDAD, CON VULNERABILIDAD ECONOMICA Y SOCIAL, PRIORITARIAMENTE A QUIENES POR RAZONES DE TRABAJO DE SUS  PADRES  O ADULTOS RESPONSABLES DE SU CIUDADO PERMANECEN SOLOS TEMPORALMENTE Y A LOS HIJOS DE FAMILIAS EN SITUACION DE DESPLAZAMIENTO</t>
  </si>
  <si>
    <t>264</t>
  </si>
  <si>
    <t>399</t>
  </si>
  <si>
    <t>216</t>
  </si>
  <si>
    <t>318</t>
  </si>
  <si>
    <t>1162020</t>
  </si>
  <si>
    <t>110</t>
  </si>
  <si>
    <t>Prestar el servicio Hogares Infantiles de conformidad con el Manual Operativo de la modalidad Institucional y las directrices establecidas por el ICBF en armonia con la politica de estado para el desarrollo integral de la primera infancia de Cero a Siempre.</t>
  </si>
  <si>
    <t>JAIRO ALONSO CASTAÑO GONZALEZ</t>
  </si>
  <si>
    <t>CALLE 8N No 3E-126 CEIBA II</t>
  </si>
  <si>
    <t>Prestar los servicios de educacion inicial en el marco de la atencion integral en Hogares Infantiles-HI de conformidad con el Manual Operativo de la Modalidad Institucional , el Lineamiento Tecnico pata la Atención a la Primera Infancia y las directrices establecidas por el ICBF, en armonia con la Política de Estado para el Desarrollo Integral de la Primera Infancia de Cero a Siempre.</t>
  </si>
  <si>
    <t>AVENIDA LIBERTADORES-ZONA FRANCA</t>
  </si>
  <si>
    <t>5782468</t>
  </si>
  <si>
    <t>asopadreszonafranca@hotmail.com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</si>
</sst>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7"/>
      <color theme="1"/>
      <name val="Arial Narrow"/>
      <family val="2"/>
    </font>
    <font>
      <sz val="7"/>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32" fillId="0" borderId="0" xfId="0" applyFont="1"/>
    <xf numFmtId="0" fontId="31" fillId="0" borderId="0" xfId="0" applyFont="1" applyProtection="1">
      <protection locked="0"/>
    </xf>
    <xf numFmtId="0" fontId="32"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7" zoomScale="90" zoomScaleNormal="90" zoomScaleSheetLayoutView="40" zoomScalePageLayoutView="40" workbookViewId="0">
      <selection activeCell="I211" sqref="I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2653</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6" t="str">
        <f>HYPERLINK("#MI_Oferente_Singular!A114","CAPACIDAD RESIDUAL")</f>
        <v>CAPACIDAD RESIDUAL</v>
      </c>
      <c r="F8" s="187"/>
      <c r="G8" s="188"/>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6" t="str">
        <f>HYPERLINK("#MI_Oferente_Singular!A162","TALENTO HUMANO")</f>
        <v>TALENTO HUMANO</v>
      </c>
      <c r="F9" s="187"/>
      <c r="G9" s="188"/>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6" t="str">
        <f>HYPERLINK("#MI_Oferente_Singular!F162","INFRAESTRUCTURA")</f>
        <v>INFRAESTRUCTURA</v>
      </c>
      <c r="F10" s="187"/>
      <c r="G10" s="188"/>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c r="I15" s="32" t="s">
        <v>2624</v>
      </c>
      <c r="J15" s="108" t="s">
        <v>2626</v>
      </c>
      <c r="L15" s="212" t="s">
        <v>8</v>
      </c>
      <c r="M15" s="21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9" t="s">
        <v>2639</v>
      </c>
      <c r="I19" s="139" t="s">
        <v>11</v>
      </c>
      <c r="J19" s="140" t="s">
        <v>10</v>
      </c>
      <c r="K19" s="140" t="s">
        <v>2609</v>
      </c>
      <c r="L19" s="140" t="s">
        <v>1161</v>
      </c>
      <c r="M19" s="140" t="s">
        <v>1162</v>
      </c>
      <c r="N19" s="141" t="s">
        <v>2610</v>
      </c>
      <c r="O19" s="136"/>
      <c r="Q19" s="51"/>
      <c r="R19" s="51"/>
    </row>
    <row r="20" spans="1:23" ht="30" customHeight="1" x14ac:dyDescent="0.25">
      <c r="A20" s="9"/>
      <c r="B20" s="109">
        <v>800152486</v>
      </c>
      <c r="C20" s="5"/>
      <c r="D20" s="73"/>
      <c r="E20" s="5"/>
      <c r="F20" s="5"/>
      <c r="G20" s="5"/>
      <c r="H20" s="189"/>
      <c r="I20" s="148" t="s">
        <v>1157</v>
      </c>
      <c r="J20" s="149" t="s">
        <v>824</v>
      </c>
      <c r="K20" s="150">
        <v>429091440</v>
      </c>
      <c r="L20" s="151">
        <v>44193</v>
      </c>
      <c r="M20" s="151">
        <v>44561</v>
      </c>
      <c r="N20" s="134">
        <f>+(M20-L20)/30</f>
        <v>12.266666666666667</v>
      </c>
      <c r="O20" s="137"/>
      <c r="U20" s="133"/>
      <c r="V20" s="105">
        <f ca="1">NOW()</f>
        <v>44194.786146990744</v>
      </c>
      <c r="W20" s="105">
        <f ca="1">NOW()</f>
        <v>44194.786146990744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8"/>
      <c r="I37" s="129"/>
      <c r="J37" s="129"/>
      <c r="K37" s="129"/>
      <c r="L37" s="129"/>
      <c r="M37" s="129"/>
      <c r="N37" s="129"/>
      <c r="O37" s="130"/>
    </row>
    <row r="38" spans="1:16" ht="21" customHeight="1" x14ac:dyDescent="0.25">
      <c r="A38" s="9"/>
      <c r="B38" s="181" t="str">
        <f>VLOOKUP(B20,EAS!A2:B1439,2,0)</f>
        <v>ASOCIACIÓN DE PADRES DE FAMILIA DEL HOGAR INFANTIL ZONA FRANCA</v>
      </c>
      <c r="C38" s="181"/>
      <c r="D38" s="181"/>
      <c r="E38" s="181"/>
      <c r="F38" s="181"/>
      <c r="G38" s="5"/>
      <c r="H38" s="131"/>
      <c r="I38" s="193" t="s">
        <v>7</v>
      </c>
      <c r="J38" s="193"/>
      <c r="K38" s="193"/>
      <c r="L38" s="193"/>
      <c r="M38" s="193"/>
      <c r="N38" s="193"/>
      <c r="O38" s="132"/>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2654</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15">
      <c r="A48" s="142">
        <v>1</v>
      </c>
      <c r="B48" s="111" t="s">
        <v>2664</v>
      </c>
      <c r="C48" s="112" t="s">
        <v>31</v>
      </c>
      <c r="D48" s="110" t="s">
        <v>2688</v>
      </c>
      <c r="E48" s="144">
        <v>40935</v>
      </c>
      <c r="F48" s="144">
        <v>41090</v>
      </c>
      <c r="G48" s="159">
        <f>IF(AND(E48&lt;&gt;"",F48&lt;&gt;""),((F48-E48)/30),"")</f>
        <v>5.166666666666667</v>
      </c>
      <c r="H48" s="176" t="s">
        <v>2681</v>
      </c>
      <c r="I48" s="113" t="s">
        <v>1157</v>
      </c>
      <c r="J48" s="113" t="s">
        <v>824</v>
      </c>
      <c r="K48" s="116">
        <v>113186963</v>
      </c>
      <c r="L48" s="115" t="s">
        <v>1148</v>
      </c>
      <c r="M48" s="117">
        <v>1</v>
      </c>
      <c r="N48" s="115" t="s">
        <v>27</v>
      </c>
      <c r="O48" s="115" t="s">
        <v>26</v>
      </c>
      <c r="P48" s="78"/>
    </row>
    <row r="49" spans="1:16" s="6" customFormat="1" ht="24.75" customHeight="1" x14ac:dyDescent="0.15">
      <c r="A49" s="142">
        <v>2</v>
      </c>
      <c r="B49" s="111" t="s">
        <v>2664</v>
      </c>
      <c r="C49" s="112" t="s">
        <v>31</v>
      </c>
      <c r="D49" s="120" t="s">
        <v>2689</v>
      </c>
      <c r="E49" s="144">
        <v>41091</v>
      </c>
      <c r="F49" s="144">
        <v>41273</v>
      </c>
      <c r="G49" s="159">
        <f t="shared" ref="G49:G50" si="2">IF(AND(E49&lt;&gt;"",F49&lt;&gt;""),((F49-E49)/30),"")</f>
        <v>6.0666666666666664</v>
      </c>
      <c r="H49" s="176" t="s">
        <v>2677</v>
      </c>
      <c r="I49" s="113" t="s">
        <v>1157</v>
      </c>
      <c r="J49" s="113" t="s">
        <v>824</v>
      </c>
      <c r="K49" s="122">
        <v>116258212</v>
      </c>
      <c r="L49" s="115" t="s">
        <v>1148</v>
      </c>
      <c r="M49" s="117">
        <v>1</v>
      </c>
      <c r="N49" s="115" t="s">
        <v>27</v>
      </c>
      <c r="O49" s="115" t="s">
        <v>26</v>
      </c>
      <c r="P49" s="78"/>
    </row>
    <row r="50" spans="1:16" s="6" customFormat="1" ht="24.75" customHeight="1" x14ac:dyDescent="0.15">
      <c r="A50" s="142">
        <v>3</v>
      </c>
      <c r="B50" s="111" t="s">
        <v>2664</v>
      </c>
      <c r="C50" s="112" t="s">
        <v>31</v>
      </c>
      <c r="D50" s="120" t="s">
        <v>2687</v>
      </c>
      <c r="E50" s="144">
        <v>41253</v>
      </c>
      <c r="F50" s="144">
        <v>41977</v>
      </c>
      <c r="G50" s="159">
        <f t="shared" si="2"/>
        <v>24.133333333333333</v>
      </c>
      <c r="H50" s="176" t="s">
        <v>2678</v>
      </c>
      <c r="I50" s="120" t="s">
        <v>1157</v>
      </c>
      <c r="J50" s="120" t="s">
        <v>824</v>
      </c>
      <c r="K50" s="122">
        <v>463242060</v>
      </c>
      <c r="L50" s="115" t="s">
        <v>1148</v>
      </c>
      <c r="M50" s="117">
        <v>1</v>
      </c>
      <c r="N50" s="115" t="s">
        <v>27</v>
      </c>
      <c r="O50" s="115" t="s">
        <v>26</v>
      </c>
      <c r="P50" s="78"/>
    </row>
    <row r="51" spans="1:16" s="6" customFormat="1" ht="24.75" customHeight="1" outlineLevel="1" x14ac:dyDescent="0.15">
      <c r="A51" s="142">
        <v>4</v>
      </c>
      <c r="B51" s="111" t="s">
        <v>2664</v>
      </c>
      <c r="C51" s="112" t="s">
        <v>31</v>
      </c>
      <c r="D51" s="120" t="s">
        <v>2680</v>
      </c>
      <c r="E51" s="144">
        <v>42020</v>
      </c>
      <c r="F51" s="144">
        <v>42369</v>
      </c>
      <c r="G51" s="159">
        <f t="shared" ref="G51:G107" si="3">IF(AND(E51&lt;&gt;"",F51&lt;&gt;""),((F51-E51)/30),"")</f>
        <v>11.633333333333333</v>
      </c>
      <c r="H51" s="176" t="s">
        <v>2679</v>
      </c>
      <c r="I51" s="120" t="s">
        <v>1157</v>
      </c>
      <c r="J51" s="120" t="s">
        <v>824</v>
      </c>
      <c r="K51" s="122">
        <v>308063564</v>
      </c>
      <c r="L51" s="115" t="s">
        <v>1148</v>
      </c>
      <c r="M51" s="117">
        <v>1</v>
      </c>
      <c r="N51" s="115" t="s">
        <v>27</v>
      </c>
      <c r="O51" s="115" t="s">
        <v>26</v>
      </c>
      <c r="P51" s="78"/>
    </row>
    <row r="52" spans="1:16" s="7" customFormat="1" ht="24.75" customHeight="1" outlineLevel="1" x14ac:dyDescent="0.15">
      <c r="A52" s="143">
        <v>5</v>
      </c>
      <c r="B52" s="111" t="s">
        <v>2664</v>
      </c>
      <c r="C52" s="112" t="s">
        <v>31</v>
      </c>
      <c r="D52" s="120" t="s">
        <v>2682</v>
      </c>
      <c r="E52" s="144">
        <v>42396</v>
      </c>
      <c r="F52" s="144">
        <v>42674</v>
      </c>
      <c r="G52" s="159">
        <f t="shared" si="3"/>
        <v>9.2666666666666675</v>
      </c>
      <c r="H52" s="177" t="s">
        <v>2685</v>
      </c>
      <c r="I52" s="120" t="s">
        <v>1157</v>
      </c>
      <c r="J52" s="120" t="s">
        <v>824</v>
      </c>
      <c r="K52" s="122">
        <v>285942691</v>
      </c>
      <c r="L52" s="115" t="s">
        <v>1148</v>
      </c>
      <c r="M52" s="117">
        <v>1</v>
      </c>
      <c r="N52" s="115" t="s">
        <v>27</v>
      </c>
      <c r="O52" s="115" t="s">
        <v>26</v>
      </c>
      <c r="P52" s="79"/>
    </row>
    <row r="53" spans="1:16" s="7" customFormat="1" ht="24.75" customHeight="1" outlineLevel="1" x14ac:dyDescent="0.15">
      <c r="A53" s="143">
        <v>6</v>
      </c>
      <c r="B53" s="111" t="s">
        <v>2664</v>
      </c>
      <c r="C53" s="112" t="s">
        <v>31</v>
      </c>
      <c r="D53" s="120" t="s">
        <v>2683</v>
      </c>
      <c r="E53" s="144">
        <v>42657</v>
      </c>
      <c r="F53" s="144">
        <v>43039</v>
      </c>
      <c r="G53" s="159">
        <f t="shared" si="3"/>
        <v>12.733333333333333</v>
      </c>
      <c r="H53" s="178" t="s">
        <v>2679</v>
      </c>
      <c r="I53" s="120" t="s">
        <v>1157</v>
      </c>
      <c r="J53" s="120" t="s">
        <v>824</v>
      </c>
      <c r="K53" s="122">
        <v>360640923</v>
      </c>
      <c r="L53" s="115" t="s">
        <v>1148</v>
      </c>
      <c r="M53" s="117">
        <v>1</v>
      </c>
      <c r="N53" s="115" t="s">
        <v>27</v>
      </c>
      <c r="O53" s="115" t="s">
        <v>26</v>
      </c>
      <c r="P53" s="79"/>
    </row>
    <row r="54" spans="1:16" s="7" customFormat="1" ht="24.75" customHeight="1" outlineLevel="1" x14ac:dyDescent="0.15">
      <c r="A54" s="143">
        <v>7</v>
      </c>
      <c r="B54" s="111" t="s">
        <v>2664</v>
      </c>
      <c r="C54" s="112" t="s">
        <v>31</v>
      </c>
      <c r="D54" s="120" t="s">
        <v>2686</v>
      </c>
      <c r="E54" s="144">
        <v>43101</v>
      </c>
      <c r="F54" s="144">
        <v>43404</v>
      </c>
      <c r="G54" s="159">
        <f t="shared" si="3"/>
        <v>10.1</v>
      </c>
      <c r="H54" s="179" t="s">
        <v>2685</v>
      </c>
      <c r="I54" s="120" t="s">
        <v>1157</v>
      </c>
      <c r="J54" s="120" t="s">
        <v>824</v>
      </c>
      <c r="K54" s="122">
        <v>322386080</v>
      </c>
      <c r="L54" s="115" t="s">
        <v>1148</v>
      </c>
      <c r="M54" s="117">
        <v>1</v>
      </c>
      <c r="N54" s="115" t="s">
        <v>27</v>
      </c>
      <c r="O54" s="115" t="s">
        <v>26</v>
      </c>
      <c r="P54" s="79"/>
    </row>
    <row r="55" spans="1:16" s="7" customFormat="1" ht="24.75" customHeight="1" outlineLevel="1" x14ac:dyDescent="0.15">
      <c r="A55" s="143">
        <v>8</v>
      </c>
      <c r="B55" s="111" t="s">
        <v>2664</v>
      </c>
      <c r="C55" s="112" t="s">
        <v>31</v>
      </c>
      <c r="D55" s="120" t="s">
        <v>2684</v>
      </c>
      <c r="E55" s="144">
        <v>43398</v>
      </c>
      <c r="F55" s="144">
        <v>43441</v>
      </c>
      <c r="G55" s="159">
        <f t="shared" si="3"/>
        <v>1.4333333333333333</v>
      </c>
      <c r="H55" s="179" t="s">
        <v>2685</v>
      </c>
      <c r="I55" s="120" t="s">
        <v>1157</v>
      </c>
      <c r="J55" s="120" t="s">
        <v>824</v>
      </c>
      <c r="K55" s="122">
        <v>40516800</v>
      </c>
      <c r="L55" s="115" t="s">
        <v>1148</v>
      </c>
      <c r="M55" s="117">
        <v>1</v>
      </c>
      <c r="N55" s="115" t="s">
        <v>27</v>
      </c>
      <c r="O55" s="115" t="s">
        <v>26</v>
      </c>
      <c r="P55" s="79"/>
    </row>
    <row r="56" spans="1:16" s="7" customFormat="1" ht="24.75" customHeight="1" outlineLevel="1" x14ac:dyDescent="0.25">
      <c r="A56" s="143">
        <v>9</v>
      </c>
      <c r="B56" s="111" t="s">
        <v>2664</v>
      </c>
      <c r="C56" s="112" t="s">
        <v>31</v>
      </c>
      <c r="D56" s="110" t="s">
        <v>2691</v>
      </c>
      <c r="E56" s="144">
        <v>43486</v>
      </c>
      <c r="F56" s="144">
        <v>43829</v>
      </c>
      <c r="G56" s="159">
        <f t="shared" si="3"/>
        <v>11.433333333333334</v>
      </c>
      <c r="H56" s="114" t="s">
        <v>2692</v>
      </c>
      <c r="I56" s="113" t="s">
        <v>1157</v>
      </c>
      <c r="J56" s="113" t="s">
        <v>824</v>
      </c>
      <c r="K56" s="118">
        <v>369091902</v>
      </c>
      <c r="L56" s="115" t="s">
        <v>1148</v>
      </c>
      <c r="M56" s="117">
        <v>1</v>
      </c>
      <c r="N56" s="115" t="s">
        <v>27</v>
      </c>
      <c r="O56" s="115" t="s">
        <v>26</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2655</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2690</v>
      </c>
      <c r="E114" s="144">
        <v>43880</v>
      </c>
      <c r="F114" s="144">
        <v>44196</v>
      </c>
      <c r="G114" s="159">
        <f>IF(AND(E114&lt;&gt;"",F114&lt;&gt;""),((F114-E114)/30),"")</f>
        <v>10.533333333333333</v>
      </c>
      <c r="H114" s="121" t="s">
        <v>2692</v>
      </c>
      <c r="I114" s="120" t="s">
        <v>1157</v>
      </c>
      <c r="J114" s="120" t="s">
        <v>824</v>
      </c>
      <c r="K114" s="122">
        <v>415960247</v>
      </c>
      <c r="L114" s="100">
        <f>+IF(AND(K114&gt;0,O114="Ejecución"),(K114/877802)*Tabla28[[#This Row],[% participación]],IF(AND(K114&gt;0,O114&lt;&gt;"Ejecución"),"-",""))</f>
        <v>473.86568611144656</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2659</v>
      </c>
      <c r="B163" s="243"/>
      <c r="C163" s="243"/>
      <c r="D163" s="243"/>
      <c r="E163" s="244"/>
      <c r="F163" s="245" t="s">
        <v>2660</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2657</v>
      </c>
      <c r="C168" s="226"/>
      <c r="D168" s="226"/>
      <c r="E168" s="8"/>
      <c r="F168" s="5"/>
      <c r="H168" s="81" t="s">
        <v>2656</v>
      </c>
      <c r="I168" s="249"/>
      <c r="J168" s="250"/>
      <c r="K168" s="250"/>
      <c r="L168" s="250"/>
      <c r="M168" s="250"/>
      <c r="N168" s="250"/>
      <c r="O168" s="25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2667</v>
      </c>
      <c r="B172" s="184"/>
      <c r="C172" s="184"/>
      <c r="D172" s="184"/>
      <c r="E172" s="184"/>
      <c r="F172" s="184"/>
      <c r="G172" s="184"/>
      <c r="H172" s="184"/>
      <c r="I172" s="184"/>
      <c r="J172" s="184"/>
      <c r="K172" s="184"/>
      <c r="L172" s="184"/>
      <c r="M172" s="184"/>
      <c r="N172" s="184"/>
      <c r="O172" s="185"/>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2668</v>
      </c>
      <c r="C176" s="214"/>
      <c r="D176" s="214"/>
      <c r="E176" s="214"/>
      <c r="F176" s="214"/>
      <c r="G176" s="214"/>
      <c r="H176" s="20"/>
      <c r="I176" s="221" t="s">
        <v>2674</v>
      </c>
      <c r="J176" s="222"/>
      <c r="K176" s="222"/>
      <c r="L176" s="222"/>
      <c r="M176" s="222"/>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2671</v>
      </c>
      <c r="O177" s="8"/>
      <c r="Q177" s="19"/>
      <c r="R177" s="19"/>
      <c r="S177" s="19"/>
      <c r="T177" s="19"/>
      <c r="U177" s="19"/>
      <c r="V177" s="19"/>
      <c r="W177" s="19"/>
      <c r="X177" s="19"/>
      <c r="Y177" s="19"/>
      <c r="Z177" s="19"/>
      <c r="AA177" s="19"/>
      <c r="AB177" s="19"/>
    </row>
    <row r="178" spans="1:28" ht="23.25" x14ac:dyDescent="0.25">
      <c r="A178" s="9"/>
      <c r="B178" s="218"/>
      <c r="C178" s="219"/>
      <c r="D178" s="220"/>
      <c r="E178" s="166"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3"/>
      <c r="Z178" s="164" t="str">
        <f>IF(Y178&gt;0,SUM(E180+Y178),"")</f>
        <v/>
      </c>
      <c r="AA178" s="19"/>
      <c r="AB178" s="19"/>
    </row>
    <row r="179" spans="1:28" ht="23.25" x14ac:dyDescent="0.25">
      <c r="A179" s="9"/>
      <c r="B179" s="224" t="s">
        <v>2668</v>
      </c>
      <c r="C179" s="224"/>
      <c r="D179" s="224"/>
      <c r="E179" s="170">
        <v>0.02</v>
      </c>
      <c r="F179" s="169"/>
      <c r="G179" s="164" t="str">
        <f>IF(F179&gt;0,SUM(E179+F179),"")</f>
        <v/>
      </c>
      <c r="H179" s="5"/>
      <c r="I179" s="224" t="s">
        <v>2670</v>
      </c>
      <c r="J179" s="224"/>
      <c r="K179" s="224"/>
      <c r="L179" s="224"/>
      <c r="M179" s="171">
        <v>0.02</v>
      </c>
      <c r="O179" s="8"/>
      <c r="Q179" s="19"/>
      <c r="R179" s="158">
        <f>IF(M179&gt;0,SUM(L179+M179),"")</f>
        <v>0.02</v>
      </c>
      <c r="T179" s="19"/>
      <c r="U179" s="180" t="s">
        <v>1166</v>
      </c>
      <c r="V179" s="180"/>
      <c r="W179" s="180"/>
      <c r="X179" s="24">
        <v>0.02</v>
      </c>
      <c r="Y179" s="163"/>
      <c r="Z179" s="164" t="str">
        <f>IF(Y179&gt;0,SUM(E181+Y179),"")</f>
        <v/>
      </c>
      <c r="AA179" s="19"/>
      <c r="AB179" s="19"/>
    </row>
    <row r="180" spans="1:28" ht="23.25" hidden="1" x14ac:dyDescent="0.25">
      <c r="A180" s="9"/>
      <c r="B180" s="204"/>
      <c r="C180" s="204"/>
      <c r="D180" s="204"/>
      <c r="E180" s="168"/>
      <c r="H180" s="5"/>
      <c r="I180" s="204"/>
      <c r="J180" s="204"/>
      <c r="K180" s="204"/>
      <c r="L180" s="204"/>
      <c r="M180" s="5"/>
      <c r="O180" s="8"/>
      <c r="Q180" s="19"/>
      <c r="R180" s="158" t="str">
        <f>IF(S180&gt;0,SUM(L180+S180),"")</f>
        <v/>
      </c>
      <c r="S180" s="163"/>
      <c r="T180" s="19"/>
      <c r="U180" s="180" t="s">
        <v>1167</v>
      </c>
      <c r="V180" s="180"/>
      <c r="W180" s="180"/>
      <c r="X180" s="24">
        <v>0.03</v>
      </c>
      <c r="Y180" s="163"/>
      <c r="Z180" s="164" t="str">
        <f>IF(Y180&gt;0,SUM(E182+Y180),"")</f>
        <v/>
      </c>
      <c r="AA180" s="19"/>
      <c r="AB180" s="19"/>
    </row>
    <row r="181" spans="1:28" ht="23.25" hidden="1" x14ac:dyDescent="0.25">
      <c r="A181" s="9"/>
      <c r="B181" s="204"/>
      <c r="C181" s="204"/>
      <c r="D181" s="204"/>
      <c r="E181" s="168"/>
      <c r="H181" s="5"/>
      <c r="I181" s="204"/>
      <c r="J181" s="204"/>
      <c r="K181" s="204"/>
      <c r="L181" s="204"/>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4"/>
      <c r="C182" s="204"/>
      <c r="D182" s="204"/>
      <c r="E182" s="168"/>
      <c r="H182" s="5"/>
      <c r="I182" s="204"/>
      <c r="J182" s="204"/>
      <c r="K182" s="204"/>
      <c r="L182" s="204"/>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5" t="s">
        <v>2628</v>
      </c>
      <c r="L185" s="205"/>
      <c r="M185" s="94">
        <f>+J185*(SUM(K20:K35))</f>
        <v>8581828.8000000007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9" t="s">
        <v>2636</v>
      </c>
      <c r="C192" s="239"/>
      <c r="E192" s="5" t="s">
        <v>20</v>
      </c>
      <c r="H192" s="26" t="s">
        <v>24</v>
      </c>
      <c r="J192" s="5" t="s">
        <v>2637</v>
      </c>
      <c r="K192" s="5"/>
      <c r="M192" s="5"/>
      <c r="N192" s="5"/>
      <c r="O192" s="8"/>
      <c r="Q192" s="153"/>
      <c r="R192" s="154"/>
      <c r="S192" s="154"/>
      <c r="T192" s="153"/>
    </row>
    <row r="193" spans="1:18" x14ac:dyDescent="0.25">
      <c r="A193" s="9"/>
      <c r="C193" s="124">
        <v>33109</v>
      </c>
      <c r="D193" s="5"/>
      <c r="E193" s="125">
        <v>1308</v>
      </c>
      <c r="F193" s="5"/>
      <c r="G193" s="5"/>
      <c r="H193" s="146" t="s">
        <v>2693</v>
      </c>
      <c r="J193" s="5"/>
      <c r="K193" s="126">
        <v>40935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7" t="s">
        <v>2658</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2696</v>
      </c>
      <c r="J211" s="27" t="s">
        <v>2622</v>
      </c>
      <c r="K211" s="147" t="s">
        <v>2694</v>
      </c>
      <c r="L211" s="21"/>
      <c r="M211" s="21"/>
      <c r="N211" s="21"/>
      <c r="O211" s="8"/>
    </row>
    <row r="212" spans="1:15" x14ac:dyDescent="0.25">
      <c r="A212" s="9"/>
      <c r="B212" s="27" t="s">
        <v>2619</v>
      </c>
      <c r="C212" s="146" t="s">
        <v>2693</v>
      </c>
      <c r="D212" s="21"/>
      <c r="G212" s="27" t="s">
        <v>2621</v>
      </c>
      <c r="H212" s="147" t="s">
        <v>2697</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INFANTIL ZFRAN</cp:lastModifiedBy>
  <cp:lastPrinted>2020-12-29T18:11:46Z</cp:lastPrinted>
  <dcterms:created xsi:type="dcterms:W3CDTF">2020-10-14T21:57:42Z</dcterms:created>
  <dcterms:modified xsi:type="dcterms:W3CDTF">2020-12-29T23:52:08Z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