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7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<sst xmlns="http://schemas.openxmlformats.org/spreadsheetml/2006/main" count="4648" uniqueCount="2730">
  <si>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</si>
  <si>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</si>
  <si>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</si>
  <si>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</si>
  <si>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</si>
  <si>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</si>
  <si>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</si>
  <si>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</si>
  <si>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</si>
  <si>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</si>
  <si>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</si>
  <si>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</si>
  <si>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</si>
  <si>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</si>
  <si>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</si>
  <si>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</si>
  <si>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</si>
  <si>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</si>
  <si>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</si>
  <si>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</si>
  <si>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</si>
  <si>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</si>
  <si>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</si>
  <si>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</si>
  <si>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</si>
  <si>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</si>
  <si>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</si>
  <si>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</si>
  <si>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</si>
  <si>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</si>
  <si>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</si>
  <si>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</si>
  <si>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</si>
  <si>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</si>
  <si>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</si>
  <si>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</si>
  <si>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</si>
  <si>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</si>
  <si>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</si>
  <si>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</si>
  <si>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</si>
  <si>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</si>
  <si>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</si>
  <si>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</si>
  <si>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</si>
  <si>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</si>
  <si>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</si>
  <si>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</si>
  <si>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</si>
  <si>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</si>
  <si>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</si>
  <si>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</si>
  <si>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</si>
  <si>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</si>
  <si>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</si>
  <si>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</si>
  <si>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</si>
  <si>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</si>
  <si>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</si>
  <si>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</si>
  <si>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</si>
  <si>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</si>
  <si>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</si>
  <si>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</si>
  <si>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</si>
  <si>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</si>
  <si>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</si>
  <si>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</si>
  <si>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</si>
  <si>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</si>
  <si>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</si>
  <si>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</si>
  <si>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</si>
  <si>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</si>
  <si>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</si>
  <si>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</si>
  <si>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</si>
  <si>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</si>
  <si>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</si>
  <si>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</si>
  <si>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</si>
  <si>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</si>
  <si>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</si>
  <si>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</si>
  <si>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</si>
  <si>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</si>
  <si>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</si>
  <si>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</si>
  <si>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</si>
  <si>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</si>
  <si>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</si>
  <si>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</si>
  <si>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</si>
  <si>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</si>
  <si>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</si>
  <si>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</si>
  <si>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</si>
  <si>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</si>
  <si>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</si>
  <si>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</si>
  <si>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</si>
  <si>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</si>
  <si>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</si>
  <si>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</si>
  <si>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</si>
  <si>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</si>
  <si>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</si>
  <si>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</si>
  <si>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</si>
  <si>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</si>
  <si>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</si>
  <si>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</si>
  <si>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</si>
  <si>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</si>
  <si>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</si>
  <si>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</si>
  <si>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</si>
  <si>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</si>
  <si>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</si>
  <si>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</si>
  <si>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</si>
  <si>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</si>
  <si>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</si>
  <si>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</si>
  <si>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</si>
  <si>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</si>
  <si>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</si>
  <si>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</si>
  <si>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</si>
  <si>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</si>
  <si>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</si>
  <si>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</si>
  <si>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</si>
  <si>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</si>
  <si>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</si>
  <si>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</si>
  <si>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</si>
  <si>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</si>
  <si>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</si>
  <si>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</si>
  <si>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</si>
  <si>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</si>
  <si>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</si>
  <si>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</si>
  <si>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</si>
  <si>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</si>
  <si>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</si>
  <si>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</si>
  <si>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</si>
  <si>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</si>
  <si>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</si>
  <si>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</si>
  <si>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</si>
  <si>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</si>
  <si>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</si>
  <si>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</si>
  <si>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</si>
  <si>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</si>
  <si>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</si>
  <si>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</si>
  <si>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</si>
  <si>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</si>
  <si>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</si>
  <si>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</si>
  <si>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</si>
  <si>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</si>
  <si>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</si>
  <si>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</si>
  <si>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</si>
  <si>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</si>
  <si>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</si>
  <si>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</si>
  <si>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</si>
  <si>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</si>
  <si>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</si>
  <si>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</si>
  <si>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</si>
  <si>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</si>
  <si>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</si>
  <si>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</si>
  <si>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</si>
  <si>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</si>
  <si>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</si>
  <si>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</si>
  <si>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</si>
  <si>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</si>
  <si>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</si>
  <si>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</si>
  <si>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</si>
  <si>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</si>
  <si>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</si>
  <si>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</si>
  <si>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</si>
  <si>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</si>
  <si>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</si>
  <si>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</si>
  <si>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</si>
  <si>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</si>
  <si>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</si>
  <si>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</si>
  <si>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</si>
  <si>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</si>
  <si>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</si>
  <si>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</si>
  <si>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</si>
  <si>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</si>
  <si>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</si>
  <si>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</si>
  <si>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</si>
  <si>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</si>
  <si>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</si>
  <si>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</si>
  <si>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</si>
  <si>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</si>
  <si>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</si>
  <si>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</si>
  <si>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</si>
  <si>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</si>
  <si>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</si>
  <si>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</si>
  <si>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</si>
  <si>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</si>
  <si>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</si>
  <si>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</si>
  <si>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</si>
  <si>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</si>
  <si>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</si>
  <si>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</si>
  <si>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</si>
  <si>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</si>
  <si>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</si>
  <si>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</si>
  <si>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</si>
  <si>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</si>
  <si>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</si>
  <si>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</si>
  <si>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</si>
  <si>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</si>
  <si>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</si>
  <si>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</si>
  <si>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</si>
  <si>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</si>
  <si>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</si>
  <si>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</si>
  <si>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</si>
  <si>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</si>
  <si>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</si>
  <si>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</si>
  <si>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</si>
  <si>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</si>
  <si>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</si>
  <si>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</si>
  <si>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</si>
  <si>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</si>
  <si>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</si>
  <si>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</si>
  <si>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</si>
  <si>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</si>
  <si>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</si>
  <si>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</si>
  <si>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</si>
  <si>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</si>
  <si>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</si>
  <si>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</si>
  <si>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</si>
  <si>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</si>
  <si>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</si>
  <si>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</si>
  <si>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</si>
  <si>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</si>
  <si>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</si>
  <si>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</si>
  <si>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</si>
  <si>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</si>
  <si>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</si>
  <si>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</si>
  <si>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</si>
  <si>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</si>
  <si>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</si>
  <si>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</si>
  <si>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</si>
  <si>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</si>
  <si>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</si>
  <si>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</si>
  <si>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</si>
  <si>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</si>
  <si>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</si>
  <si>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</si>
  <si>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</si>
  <si>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</si>
  <si>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</si>
  <si>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</si>
  <si>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</si>
  <si>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</si>
  <si>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</si>
  <si>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</si>
  <si>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</si>
  <si>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</si>
  <si>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</si>
  <si>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</si>
  <si>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</si>
  <si>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</si>
  <si>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</si>
  <si>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</si>
  <si>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</si>
  <si>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</si>
  <si>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</si>
  <si>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</si>
  <si>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</si>
  <si>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</si>
  <si>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</si>
  <si>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</si>
  <si>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</si>
  <si>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</si>
  <si>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</si>
  <si>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</si>
  <si>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</si>
  <si>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</si>
  <si>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</si>
  <si>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</si>
  <si>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</si>
  <si>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</si>
  <si>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</si>
  <si>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</si>
  <si>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</si>
  <si>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</si>
  <si>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</si>
  <si>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</si>
  <si>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</si>
  <si>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</si>
  <si>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</si>
  <si>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</si>
  <si>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</si>
  <si>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</si>
  <si>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</si>
  <si>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</si>
  <si>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</si>
  <si>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</si>
  <si>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</si>
  <si>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</si>
  <si>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</si>
  <si>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</si>
  <si>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</si>
  <si>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</si>
  <si>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</si>
  <si>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</si>
  <si>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</si>
  <si>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</si>
  <si>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</si>
  <si>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</si>
  <si>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</si>
  <si>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</si>
  <si>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</si>
  <si>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</si>
  <si>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</si>
  <si>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</si>
  <si>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</si>
  <si>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</si>
  <si>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</si>
  <si>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</si>
  <si>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</si>
  <si>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</si>
  <si>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</si>
  <si>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</si>
  <si>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</si>
  <si>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</si>
  <si>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</si>
  <si>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</si>
  <si>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</si>
  <si>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</si>
  <si>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</si>
  <si>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</si>
  <si>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</si>
  <si>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</si>
  <si>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</si>
  <si>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</si>
  <si>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</si>
  <si>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</si>
  <si>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</si>
  <si>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</si>
  <si>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</si>
  <si>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</si>
  <si>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</si>
  <si>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</si>
  <si>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</si>
  <si>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</si>
  <si>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</si>
  <si>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</si>
  <si>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</si>
  <si>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</si>
  <si>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</si>
  <si>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</si>
  <si>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</si>
  <si>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</si>
  <si>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</si>
  <si>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</si>
  <si>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</si>
  <si>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</si>
  <si>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</si>
  <si>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</si>
  <si>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</si>
  <si>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</si>
  <si>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</si>
  <si>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</si>
  <si>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</si>
  <si>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</si>
  <si>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</si>
  <si>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</si>
  <si>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</si>
  <si>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</si>
  <si>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</si>
  <si>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</si>
  <si>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</si>
  <si>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</si>
  <si>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</si>
  <si>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</si>
  <si>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</si>
  <si>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</si>
  <si>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</si>
  <si>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</si>
  <si>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</si>
  <si>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</si>
  <si>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</si>
  <si>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</si>
  <si>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</si>
  <si>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</si>
  <si>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</si>
  <si>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</si>
  <si>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</si>
  <si>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</si>
  <si>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</si>
  <si>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</si>
  <si>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</si>
  <si>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</si>
  <si>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</si>
  <si>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</si>
  <si>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</si>
  <si>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</si>
  <si>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</si>
  <si>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</si>
  <si>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</si>
  <si>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</si>
  <si>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</si>
  <si>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</si>
  <si>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</si>
  <si>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</si>
  <si>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</si>
  <si>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</si>
  <si>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</si>
  <si>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</si>
  <si>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</si>
  <si>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</si>
  <si>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</si>
  <si>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</si>
  <si>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</si>
  <si>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</si>
  <si>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</si>
  <si>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</si>
  <si>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</si>
  <si>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</si>
  <si>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</si>
  <si>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</si>
  <si>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</si>
  <si>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</si>
  <si>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</si>
  <si>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</si>
  <si>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</si>
  <si>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</si>
  <si>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</si>
  <si>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</si>
  <si>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</si>
  <si>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</si>
  <si>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</si>
  <si>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</si>
  <si>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</si>
  <si>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</si>
  <si>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</si>
  <si>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</si>
  <si>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</si>
  <si>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</si>
  <si>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</si>
  <si>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</si>
  <si>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</si>
  <si>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</si>
  <si>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</si>
  <si>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</si>
  <si>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</si>
  <si>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</si>
  <si>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</si>
  <si>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</si>
  <si>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</si>
  <si>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</si>
  <si>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</si>
  <si>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</si>
  <si>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</si>
  <si>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</si>
  <si>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</si>
  <si>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</si>
  <si>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</si>
  <si>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</si>
  <si>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</si>
  <si>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</si>
  <si>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</si>
  <si>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</si>
  <si>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</si>
  <si>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</si>
  <si>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</si>
  <si>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</si>
  <si>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</si>
  <si>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</si>
  <si>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</si>
  <si>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</si>
  <si>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</si>
  <si>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</si>
  <si>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</si>
  <si>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</si>
  <si>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</si>
  <si>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</si>
  <si>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</si>
  <si>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</si>
  <si>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</si>
  <si>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</si>
  <si>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</si>
  <si>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</si>
  <si>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</si>
  <si>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</si>
  <si>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</si>
  <si>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</si>
  <si>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</si>
  <si>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</si>
  <si>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</si>
  <si>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</si>
  <si>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</si>
  <si>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</si>
  <si>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</si>
  <si>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</si>
  <si>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</si>
  <si>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</si>
  <si>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</si>
  <si>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</si>
  <si>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</si>
  <si>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</si>
  <si>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</si>
  <si>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</si>
  <si>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</si>
  <si>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</si>
  <si>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</si>
  <si>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</si>
  <si>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</si>
  <si>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</si>
  <si>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</si>
  <si>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</si>
  <si>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</si>
  <si>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</si>
  <si>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</si>
  <si>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</si>
  <si>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</si>
  <si>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</si>
  <si>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</si>
  <si>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</si>
  <si>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</si>
  <si>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</si>
  <si>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</si>
  <si>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</si>
  <si>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</si>
  <si>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</si>
  <si>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</si>
  <si>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</si>
  <si>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</si>
  <si>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</si>
  <si>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</si>
  <si>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</si>
  <si>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</si>
  <si>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</si>
  <si>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</si>
  <si>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</si>
  <si>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</si>
  <si>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</si>
  <si>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</si>
  <si>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</si>
  <si>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</si>
  <si>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</si>
  <si>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</si>
  <si>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</si>
  <si>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</si>
  <si>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</si>
  <si>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</si>
  <si>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</si>
  <si>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</si>
  <si>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</si>
  <si>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</si>
  <si>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</si>
  <si>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</si>
  <si>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</si>
  <si>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</si>
  <si>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</si>
  <si>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</si>
  <si>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</si>
  <si>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</si>
  <si>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</si>
  <si>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</si>
  <si>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</si>
  <si>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</si>
  <si>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</si>
  <si>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</si>
  <si>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</si>
  <si>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</si>
  <si>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</si>
  <si>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</si>
  <si>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</si>
  <si>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</si>
  <si>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</si>
  <si>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</si>
  <si>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</si>
  <si>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</si>
  <si>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</si>
  <si>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</si>
  <si>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</si>
  <si>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</si>
  <si>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</si>
  <si>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</si>
  <si>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</si>
  <si>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</si>
  <si>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</si>
  <si>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</si>
  <si>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</si>
  <si>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</si>
  <si>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</si>
  <si>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</si>
  <si>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</si>
  <si>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</si>
  <si>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</si>
  <si>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</si>
  <si>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</si>
  <si>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</si>
  <si>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</si>
  <si>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</si>
  <si>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</si>
  <si>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</si>
  <si>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</si>
  <si>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</si>
  <si>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</si>
  <si>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</si>
  <si>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</si>
  <si>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</si>
  <si>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</si>
  <si>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</si>
  <si>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</si>
  <si>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</si>
  <si>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</si>
  <si>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</si>
  <si>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</si>
  <si>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</si>
  <si>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</si>
  <si>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</si>
  <si>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</si>
  <si>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</si>
  <si>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</si>
  <si>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</si>
  <si>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</si>
  <si>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</si>
  <si>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</si>
  <si>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</si>
  <si>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</si>
  <si>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</si>
  <si>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</si>
  <si>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</si>
  <si>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</si>
  <si>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</si>
  <si>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</si>
  <si>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</si>
  <si>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</si>
  <si>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</si>
  <si>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</si>
  <si>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</si>
  <si>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</si>
  <si>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</si>
  <si>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</si>
  <si>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</si>
  <si>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</si>
  <si>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</si>
  <si>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</si>
  <si>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</si>
  <si>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</si>
  <si>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</si>
  <si>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</si>
  <si>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</si>
  <si>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</si>
  <si>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</si>
  <si>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</si>
  <si>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</si>
  <si>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</si>
  <si>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</si>
  <si>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</si>
  <si>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</si>
  <si>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</si>
  <si>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</si>
  <si>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</si>
  <si>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</si>
  <si>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</si>
  <si>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</si>
  <si>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</si>
  <si>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</si>
  <si>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</si>
  <si>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</si>
  <si>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</si>
  <si>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</si>
  <si>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</si>
  <si>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</si>
  <si>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</si>
  <si>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</si>
  <si>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</si>
  <si>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</si>
  <si>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</si>
  <si>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</si>
  <si>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</si>
  <si>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</si>
  <si>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</si>
  <si>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</si>
  <si>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</si>
  <si>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</si>
  <si>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</si>
  <si>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</si>
  <si>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</si>
  <si>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</si>
  <si>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</si>
  <si>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</si>
  <si>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</si>
  <si>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</si>
  <si>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</si>
  <si>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</si>
  <si>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</si>
  <si>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</si>
  <si>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</si>
  <si>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</si>
  <si>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</si>
  <si>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</si>
  <si>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</si>
  <si>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</si>
  <si>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</si>
  <si>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</si>
  <si>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</si>
  <si>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</si>
  <si>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</si>
  <si>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</si>
  <si>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</si>
  <si>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</si>
  <si>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</si>
  <si>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</si>
  <si>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</si>
  <si>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</si>
  <si>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</si>
  <si>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</si>
  <si>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</si>
  <si>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</si>
  <si>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</si>
  <si>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</si>
  <si>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</si>
  <si>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</si>
  <si>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</si>
  <si>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</si>
  <si>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</si>
  <si>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</si>
  <si>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</si>
  <si>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</si>
  <si>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</si>
  <si>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</si>
  <si>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</si>
  <si>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</si>
  <si>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</si>
  <si>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</si>
  <si>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</si>
  <si>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</si>
  <si>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</si>
  <si>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</si>
  <si>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</si>
  <si>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</si>
  <si>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</si>
  <si>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</si>
  <si>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</si>
  <si>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</si>
  <si>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</si>
  <si>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</si>
  <si>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</si>
  <si>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</si>
  <si>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</si>
  <si>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</si>
  <si>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</si>
  <si>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</si>
  <si>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</si>
  <si>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</si>
  <si>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</si>
  <si>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</si>
  <si>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</si>
  <si>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</si>
  <si>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</si>
  <si>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</si>
  <si>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</si>
  <si>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</si>
  <si>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</si>
  <si>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</si>
  <si>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</si>
  <si>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</si>
  <si>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</si>
  <si>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</si>
  <si>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</si>
  <si>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</si>
  <si>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</si>
  <si>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</si>
  <si>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</si>
  <si>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</si>
  <si>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</si>
  <si>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</si>
  <si>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</si>
  <si>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</si>
  <si>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</si>
  <si>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</si>
  <si>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</si>
  <si>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</si>
  <si>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</si>
  <si>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</si>
  <si>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</si>
  <si>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</si>
  <si>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</si>
  <si>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</si>
  <si>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</si>
  <si>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</si>
  <si>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</si>
  <si>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</si>
  <si>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</si>
  <si>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</si>
  <si>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</si>
  <si>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</si>
  <si>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</si>
  <si>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</si>
  <si>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</si>
  <si>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</si>
  <si>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</si>
  <si>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</si>
  <si>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</si>
  <si>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</si>
  <si>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</si>
  <si>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</si>
  <si>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</si>
  <si>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</si>
  <si>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</si>
  <si>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</si>
  <si>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</si>
  <si>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</si>
  <si>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</si>
  <si>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</si>
  <si>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</si>
  <si>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</si>
  <si>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</si>
  <si>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</si>
  <si>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</si>
  <si>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</si>
  <si>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</si>
  <si>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</si>
  <si>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</si>
  <si>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</si>
  <si>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</si>
  <si>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</si>
  <si>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</si>
  <si>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</si>
  <si>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</si>
  <si>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</si>
  <si>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</si>
  <si>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</si>
  <si>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</si>
  <si>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</si>
  <si>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</si>
  <si>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</si>
  <si>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</si>
  <si>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</si>
  <si>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</si>
  <si>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</si>
  <si>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</si>
  <si>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</si>
  <si>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</si>
  <si>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</si>
  <si>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</si>
  <si>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</si>
  <si>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</si>
  <si>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</si>
  <si>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</si>
  <si>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</si>
  <si>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</si>
  <si>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</si>
  <si>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</si>
  <si>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</si>
  <si>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</si>
  <si>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</si>
  <si>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</si>
  <si>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</si>
  <si>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</si>
  <si>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</si>
  <si>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</si>
  <si>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</si>
  <si>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</si>
  <si>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</si>
  <si>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</si>
  <si>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</si>
  <si>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</si>
  <si>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</si>
  <si>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</si>
  <si>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</si>
  <si>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</si>
  <si>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</si>
  <si>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</si>
  <si>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</si>
  <si>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</si>
  <si>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</si>
  <si>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</si>
  <si>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</si>
  <si>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</si>
  <si>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</si>
  <si>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</si>
  <si>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</si>
  <si>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</si>
  <si>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</si>
  <si>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</si>
  <si>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</si>
  <si>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</si>
  <si>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</si>
  <si>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</si>
  <si>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</si>
  <si>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</si>
  <si>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</si>
  <si>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</si>
  <si>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</si>
  <si>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</si>
  <si>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</si>
  <si>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</si>
  <si>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</si>
  <si>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</si>
  <si>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</si>
  <si>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</si>
  <si>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</si>
  <si>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</si>
  <si>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</si>
  <si>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</si>
  <si>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</si>
  <si>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</si>
  <si>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</si>
  <si>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</si>
  <si>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</si>
  <si>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</si>
  <si>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</si>
  <si>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</si>
  <si>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</si>
  <si>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</si>
  <si>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</si>
  <si>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</si>
  <si>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</si>
  <si>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</si>
  <si>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</si>
  <si>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</si>
  <si>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</si>
  <si>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</si>
  <si>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</si>
  <si>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</si>
  <si>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</si>
  <si>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</si>
  <si>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</si>
  <si>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</si>
  <si>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</si>
  <si>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</si>
  <si>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</si>
  <si>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</si>
  <si>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</si>
  <si>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</si>
  <si>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</si>
  <si>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</si>
  <si>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</si>
  <si>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</si>
  <si>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</si>
  <si>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</si>
  <si>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</si>
  <si>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</si>
  <si>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</si>
  <si>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</si>
  <si>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</si>
  <si>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</si>
  <si>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</si>
  <si>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</si>
  <si>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</si>
  <si>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</si>
  <si>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</si>
  <si>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</si>
  <si>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</si>
  <si>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</si>
  <si>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</si>
  <si>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</si>
  <si>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</si>
  <si>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</si>
  <si>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</si>
  <si>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</si>
  <si>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</si>
  <si>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</si>
  <si>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</si>
  <si>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</si>
  <si>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</si>
  <si>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</si>
  <si>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</si>
  <si>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</si>
  <si>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</si>
  <si>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</si>
  <si>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</si>
  <si>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</si>
  <si>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</si>
  <si>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</si>
  <si>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</si>
  <si>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</si>
  <si>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</si>
  <si>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</si>
  <si>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</si>
  <si>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</si>
  <si>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</si>
  <si>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</si>
  <si>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</si>
  <si>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</si>
  <si>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</si>
  <si>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</si>
  <si>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</si>
  <si>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</si>
  <si>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</si>
  <si>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</si>
  <si>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</si>
  <si>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</si>
  <si>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</si>
  <si>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</si>
  <si>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</si>
  <si>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</si>
  <si>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</si>
  <si>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</si>
  <si>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</si>
  <si>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</si>
  <si>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</si>
  <si>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</si>
  <si>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</si>
  <si>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</si>
  <si>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</si>
  <si>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</si>
  <si>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</si>
  <si>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</si>
  <si>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</si>
  <si>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</si>
  <si>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</si>
  <si>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</si>
  <si>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</si>
  <si>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</si>
  <si>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</si>
  <si>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</si>
  <si>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</si>
  <si>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</si>
  <si>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</si>
  <si>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</si>
  <si>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</si>
  <si>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</si>
  <si>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</si>
  <si>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</si>
  <si>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</si>
  <si>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</si>
  <si>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</si>
  <si>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</si>
  <si>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</si>
  <si>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</si>
  <si>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</si>
  <si>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</si>
  <si>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</si>
  <si>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</si>
  <si>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</si>
  <si>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</si>
  <si>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</si>
  <si>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</si>
  <si>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</si>
  <si>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</si>
  <si>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</si>
  <si>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</si>
  <si>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</si>
  <si>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</si>
  <si>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</si>
  <si>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</si>
  <si>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</si>
  <si>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</si>
  <si>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</si>
  <si>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</si>
  <si>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</si>
  <si>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</si>
  <si>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</si>
  <si>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</si>
  <si>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</si>
  <si>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</si>
  <si>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</si>
  <si>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</si>
  <si>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</si>
  <si>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</si>
  <si>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</si>
  <si>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</si>
  <si>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</si>
  <si>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</si>
  <si>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</si>
  <si>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</si>
  <si>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</si>
  <si>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</si>
  <si>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</si>
  <si>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</si>
  <si>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</si>
  <si>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</si>
  <si>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</si>
  <si>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</si>
  <si>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</si>
  <si>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</si>
  <si>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</si>
  <si>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</si>
  <si>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</si>
  <si>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</si>
  <si>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</si>
  <si>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</si>
  <si>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</si>
  <si>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</si>
  <si>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</si>
  <si>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</si>
  <si>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</si>
  <si>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</si>
  <si>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</si>
  <si>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</si>
  <si>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</si>
  <si>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</si>
  <si>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</si>
  <si>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</si>
  <si>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</si>
  <si>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</si>
  <si>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</si>
  <si>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</si>
  <si>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</si>
  <si>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</si>
  <si>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</si>
  <si>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</si>
  <si>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</si>
  <si>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</si>
  <si>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</si>
  <si>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</si>
  <si>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</si>
  <si>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</si>
  <si>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</si>
  <si>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</si>
  <si>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</si>
  <si>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</si>
  <si>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</si>
  <si>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</si>
  <si>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</si>
  <si>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</si>
  <si>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</si>
  <si>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</si>
  <si>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</si>
  <si>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</si>
  <si>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</si>
  <si>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</si>
  <si>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</si>
  <si>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</si>
  <si>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</si>
  <si>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</si>
  <si>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</si>
  <si>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</si>
  <si>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</si>
  <si>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</si>
  <si>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</si>
  <si>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</si>
  <si>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</si>
  <si>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</si>
  <si>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</si>
  <si>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</si>
  <si>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</si>
  <si>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</si>
  <si>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</si>
  <si>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</si>
  <si>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</si>
  <si>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</si>
  <si>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</si>
  <si>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</si>
  <si>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</si>
  <si>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</si>
  <si>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</si>
  <si>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</si>
  <si>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</si>
  <si>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</si>
  <si>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</si>
  <si>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</si>
  <si>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</si>
  <si>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</si>
  <si>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</si>
  <si>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</si>
  <si>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</si>
  <si>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</si>
  <si>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</si>
  <si>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</si>
  <si>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</si>
  <si>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</si>
  <si>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</si>
  <si>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</si>
  <si>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</si>
  <si>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</si>
  <si>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</si>
  <si>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</si>
  <si>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</si>
  <si>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</si>
  <si>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</si>
  <si>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</si>
  <si>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</si>
  <si>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</si>
  <si>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</si>
  <si>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</si>
  <si>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</si>
  <si>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</si>
  <si>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</si>
  <si>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</si>
  <si>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</si>
  <si>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</si>
  <si>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</si>
  <si>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</si>
  <si>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</si>
  <si>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</si>
  <si>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</si>
  <si>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</si>
  <si>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</si>
  <si>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</si>
  <si>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</si>
  <si>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</si>
  <si>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</si>
  <si>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</si>
  <si>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</si>
  <si>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</si>
  <si>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</si>
  <si>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</si>
  <si>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</si>
  <si>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</si>
  <si>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</si>
  <si>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</si>
  <si>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</si>
  <si>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</si>
  <si>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</si>
  <si>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</si>
  <si>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</si>
  <si>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</si>
  <si>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</si>
  <si>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</si>
  <si>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</si>
  <si>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</si>
  <si>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</si>
  <si>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</si>
  <si>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</si>
  <si>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</si>
  <si>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</si>
  <si>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</si>
  <si>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</si>
  <si>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</si>
  <si>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</si>
  <si>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</si>
  <si>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</si>
  <si>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</si>
  <si>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</si>
  <si>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</si>
  <si>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</si>
  <si>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</si>
  <si>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</si>
  <si>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</si>
  <si>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</si>
  <si>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</si>
  <si>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</si>
  <si>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</si>
  <si>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</si>
  <si>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</si>
  <si>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</si>
  <si>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</si>
  <si>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</si>
  <si>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</si>
  <si>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</si>
  <si>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</si>
  <si>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</si>
  <si>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</si>
  <si>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</si>
  <si>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</si>
  <si>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</si>
  <si>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</si>
  <si>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</si>
  <si>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</si>
  <si>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</si>
  <si>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</si>
  <si>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</si>
  <si>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</si>
  <si>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</si>
  <si>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</si>
  <si>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</si>
  <si>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</si>
  <si>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</si>
  <si>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</si>
  <si>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</si>
  <si>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</si>
  <si>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</si>
  <si>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</si>
  <si>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</si>
  <si>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</si>
  <si>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</si>
  <si>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</si>
  <si>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</si>
  <si>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</si>
  <si>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</si>
  <si>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</si>
  <si>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</si>
  <si>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</si>
  <si>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</si>
  <si>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</si>
  <si>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</si>
  <si>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</si>
  <si>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</si>
  <si>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</si>
  <si>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</si>
  <si>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</si>
  <si>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</si>
  <si>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</si>
  <si>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</si>
  <si>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</si>
  <si>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</si>
  <si>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</si>
  <si>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</si>
  <si>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</si>
  <si>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</si>
  <si>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</si>
  <si>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</si>
  <si>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</si>
  <si>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</si>
  <si>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</si>
  <si>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</si>
  <si>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</si>
  <si>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</si>
  <si>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</si>
  <si>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</si>
  <si>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</si>
  <si>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</si>
  <si>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</si>
  <si>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</si>
  <si>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</si>
  <si>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</si>
  <si>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</si>
  <si>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</si>
  <si>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</si>
  <si>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</si>
  <si>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</si>
  <si>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</si>
  <si>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</si>
  <si>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</si>
  <si>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</si>
  <si>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</si>
  <si>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</si>
  <si>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</si>
  <si>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</si>
  <si>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</si>
  <si>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</si>
  <si>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</si>
  <si>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</si>
  <si>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</si>
  <si>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</si>
  <si>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</si>
  <si>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</si>
  <si>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</si>
  <si>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</si>
  <si>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</si>
  <si>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</si>
  <si>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</si>
  <si>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</si>
  <si>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</si>
  <si>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</si>
  <si>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</si>
  <si>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</si>
  <si>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</si>
  <si>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</si>
  <si>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</si>
  <si>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</si>
  <si>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</si>
  <si>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</si>
  <si>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</si>
  <si>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</si>
  <si>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</si>
  <si>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</si>
  <si>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</si>
  <si>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</si>
  <si>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</si>
  <si>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</si>
  <si>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</si>
  <si>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</si>
  <si>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</si>
  <si>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</si>
  <si>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</si>
  <si>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</si>
  <si>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</si>
  <si>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</si>
  <si>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</si>
  <si>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</si>
  <si>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</si>
  <si>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</si>
  <si>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</si>
  <si>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</si>
  <si>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</si>
  <si>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</si>
  <si>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</si>
  <si>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</si>
  <si>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</si>
  <si>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</si>
  <si>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</si>
  <si>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</si>
  <si>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</si>
  <si>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</si>
  <si>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</si>
  <si>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</si>
  <si>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</si>
  <si>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</si>
  <si>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</si>
  <si>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</si>
  <si>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</si>
  <si>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</si>
  <si>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</si>
  <si>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</si>
  <si>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</si>
  <si>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</si>
  <si>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</si>
  <si>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</si>
  <si>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</si>
  <si>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</si>
  <si>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</si>
  <si>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</si>
  <si>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</si>
  <si>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</si>
  <si>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</si>
  <si>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</si>
  <si>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</si>
  <si>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</si>
  <si>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</si>
  <si>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</si>
  <si>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</si>
  <si>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</si>
  <si>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</si>
  <si>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</si>
  <si>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</si>
  <si>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</si>
  <si>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</si>
  <si>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</si>
  <si>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</si>
  <si>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</si>
  <si>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</si>
  <si>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</si>
  <si>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</si>
  <si>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</si>
  <si>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</si>
  <si>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</si>
  <si>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</si>
  <si>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</si>
  <si>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</si>
  <si>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</si>
  <si>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</si>
  <si>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</si>
  <si>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</si>
  <si>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</si>
  <si>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</si>
  <si>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</si>
  <si>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</si>
  <si>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</si>
  <si>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</si>
  <si>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</si>
  <si>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</si>
  <si>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</si>
  <si>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</si>
  <si>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</si>
  <si>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</si>
  <si>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</si>
  <si>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</si>
  <si>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</si>
  <si>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</si>
  <si>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</si>
  <si>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</si>
  <si>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</si>
  <si>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</si>
  <si>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</si>
  <si>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</si>
  <si>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</si>
  <si>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</si>
  <si>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</si>
  <si>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</si>
  <si>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</si>
  <si>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</si>
  <si>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</si>
  <si>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</si>
  <si>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</si>
  <si>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</si>
  <si>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</si>
  <si>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</si>
  <si>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</si>
  <si>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</si>
  <si>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</si>
  <si>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</si>
  <si>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</si>
  <si>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</si>
  <si>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</si>
  <si>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</si>
  <si>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</si>
  <si>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</si>
  <si>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</si>
  <si>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</si>
  <si>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</si>
  <si>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</si>
  <si>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</si>
  <si>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</si>
  <si>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</si>
  <si>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</si>
  <si>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</si>
  <si>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</si>
  <si>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</si>
  <si>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</si>
  <si>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</si>
  <si>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</si>
  <si>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</si>
  <si>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</si>
  <si>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</si>
  <si>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</si>
  <si>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</si>
  <si>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</si>
  <si>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</si>
  <si>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</si>
  <si>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</si>
  <si>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</si>
  <si>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</si>
  <si>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</si>
  <si>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</si>
  <si>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</si>
  <si>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</si>
  <si>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</si>
  <si>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</si>
  <si>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</si>
  <si>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</si>
  <si>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</si>
  <si>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</si>
  <si>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</si>
  <si>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</si>
  <si>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</si>
  <si>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</si>
  <si>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</si>
  <si>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</si>
  <si>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</si>
  <si>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</si>
  <si>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</si>
  <si>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</si>
  <si>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</si>
  <si>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</si>
  <si>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</si>
  <si>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</si>
  <si>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</si>
  <si>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</si>
  <si>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</si>
  <si>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</si>
  <si>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</si>
  <si>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</si>
  <si>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</si>
  <si>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</si>
  <si>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</si>
  <si>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</si>
  <si>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</si>
  <si>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</si>
  <si>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</si>
  <si>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</si>
  <si>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</si>
  <si>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</si>
  <si>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</si>
  <si>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</si>
  <si>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</si>
  <si>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</si>
  <si>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</si>
  <si>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</si>
  <si>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</si>
  <si>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</si>
  <si>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</si>
  <si>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</si>
  <si>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</si>
  <si>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</si>
  <si>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</si>
  <si>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</si>
  <si>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</si>
  <si>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</si>
  <si>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</si>
  <si>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</si>
  <si>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</si>
  <si>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</si>
  <si>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</si>
  <si>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</si>
  <si>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</si>
  <si>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</si>
  <si>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</si>
  <si>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</si>
  <si>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</si>
  <si>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</si>
  <si>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</si>
  <si>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</si>
  <si>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</si>
  <si>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</si>
  <si>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</si>
  <si>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</si>
  <si>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</si>
  <si>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</si>
  <si>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</si>
  <si>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</si>
  <si>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</si>
  <si>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</si>
  <si>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</si>
  <si>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</si>
  <si>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</si>
  <si>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</si>
  <si>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</si>
  <si>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</si>
  <si>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</si>
  <si>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</si>
  <si>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</si>
  <si>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</si>
  <si>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</si>
  <si>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</si>
  <si>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</si>
  <si>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</si>
  <si>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</si>
  <si>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</si>
  <si>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</si>
  <si>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</si>
  <si>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</si>
  <si>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</si>
  <si>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</si>
  <si>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</si>
  <si>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</si>
  <si>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</si>
  <si>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</si>
  <si>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</si>
  <si>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</si>
  <si>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</si>
  <si>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</si>
  <si>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</si>
  <si>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</si>
  <si>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</si>
  <si>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</si>
  <si>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</si>
  <si>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</si>
  <si>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</si>
  <si>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</si>
  <si>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</si>
  <si>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</si>
  <si>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</si>
  <si>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</si>
  <si>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</si>
  <si>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</si>
  <si>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</si>
  <si>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</si>
  <si>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</si>
  <si>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</si>
  <si>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</si>
  <si>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</si>
  <si>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</si>
  <si>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</si>
  <si>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</si>
  <si>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</si>
  <si>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</si>
  <si>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</si>
  <si>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</si>
  <si>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</si>
  <si>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</si>
  <si>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</si>
  <si>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</si>
  <si>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</si>
  <si>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</si>
  <si>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</si>
  <si>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</si>
  <si>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</si>
  <si>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</si>
  <si>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</si>
  <si>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</si>
  <si>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</si>
  <si>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</si>
  <si>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</si>
  <si>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</si>
  <si>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</si>
  <si>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</si>
  <si>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</si>
  <si>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</si>
  <si>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</si>
  <si>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</si>
  <si>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</si>
  <si>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</si>
  <si>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</si>
  <si>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</si>
  <si>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</si>
  <si>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</si>
  <si>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</si>
  <si>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</si>
  <si>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</si>
  <si>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</si>
  <si>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</si>
  <si>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</si>
  <si>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</si>
  <si>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</si>
  <si>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</si>
  <si>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</si>
  <si>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</si>
  <si>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</si>
  <si>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</si>
  <si>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</si>
  <si>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</si>
  <si>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</si>
  <si>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</si>
  <si>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</si>
  <si>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</si>
  <si>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</si>
  <si>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</si>
  <si>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</si>
  <si>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</si>
  <si>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</si>
  <si>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</si>
  <si>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</si>
  <si>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</si>
  <si>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</si>
  <si>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</si>
  <si>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</si>
  <si>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</si>
  <si>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</si>
  <si>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</si>
  <si>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</si>
  <si>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</si>
  <si>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</si>
  <si>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</si>
  <si>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</si>
  <si>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</si>
  <si>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</si>
  <si>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</si>
  <si>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</si>
  <si>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</si>
  <si>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</si>
  <si>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</si>
  <si>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</si>
  <si>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</si>
  <si>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</si>
  <si>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</si>
  <si>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</si>
  <si>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</si>
  <si>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</si>
  <si>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</si>
  <si>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</si>
  <si>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</si>
  <si>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</si>
  <si>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</si>
  <si>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</si>
  <si>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</si>
  <si>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</si>
  <si>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</si>
  <si>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</si>
  <si>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</si>
  <si>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</si>
  <si>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</si>
  <si>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</si>
  <si>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</si>
  <si>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</si>
  <si>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</si>
  <si>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</si>
  <si>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</si>
  <si>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</si>
  <si>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</si>
  <si>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</si>
  <si>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</si>
  <si>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</si>
  <si>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</si>
  <si>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</si>
  <si>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</si>
  <si>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</si>
  <si>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</si>
  <si>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</si>
  <si>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</si>
  <si>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</si>
  <si>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</si>
  <si>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</si>
  <si>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</si>
  <si>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</si>
  <si>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</si>
  <si>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</si>
  <si>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</si>
  <si>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</si>
  <si>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</si>
  <si>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</si>
  <si>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</si>
  <si>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</si>
  <si>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</si>
  <si>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</si>
  <si>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</si>
  <si>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</si>
  <si>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</si>
  <si>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</si>
  <si>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</si>
  <si>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</si>
  <si>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</si>
  <si>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</si>
  <si>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</si>
  <si>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</si>
  <si>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</si>
  <si>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</si>
  <si>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</si>
  <si>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</si>
  <si>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</si>
  <si>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</si>
  <si>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</si>
  <si>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</si>
  <si>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</si>
  <si>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</si>
  <si>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</si>
  <si>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</si>
  <si>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</si>
  <si>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</si>
  <si>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</si>
  <si>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</si>
  <si>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</si>
  <si>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</si>
  <si>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</si>
  <si>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</si>
  <si>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</si>
  <si>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</si>
  <si>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</si>
  <si>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</si>
  <si>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</si>
  <si>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</si>
  <si>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</si>
  <si>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</si>
  <si>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</si>
  <si>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</si>
  <si>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</si>
  <si>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</si>
  <si>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</si>
  <si>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</si>
  <si>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</si>
  <si>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</si>
  <si>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</si>
  <si>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</si>
  <si>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</si>
  <si>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</si>
  <si>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</si>
  <si>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</si>
  <si>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</si>
  <si>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</si>
  <si>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</si>
  <si>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</si>
  <si>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</si>
  <si>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</si>
  <si>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</si>
  <si>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</si>
  <si>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</si>
  <si>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</si>
  <si>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</si>
  <si>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</si>
  <si>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</si>
  <si>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</si>
  <si>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</si>
  <si>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</si>
  <si>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</si>
  <si>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</si>
  <si>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</si>
  <si>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</si>
  <si>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</si>
  <si>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</si>
  <si>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</si>
  <si>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</si>
  <si>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</si>
  <si>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</si>
  <si>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</si>
  <si>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</si>
  <si>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</si>
  <si>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</si>
  <si>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</si>
  <si>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</si>
  <si>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</si>
  <si>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</si>
  <si>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</si>
  <si>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</si>
  <si>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</si>
  <si>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</si>
  <si>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</si>
  <si>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</si>
  <si>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</si>
  <si>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</si>
  <si>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</si>
  <si>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</si>
  <si>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</si>
  <si>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</si>
  <si>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</si>
  <si>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</si>
  <si>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</si>
  <si>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</si>
  <si>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</si>
  <si>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</si>
  <si>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</si>
  <si>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</si>
  <si>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</si>
  <si>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</si>
  <si>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</si>
  <si>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</si>
  <si>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</si>
  <si>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</si>
  <si>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</si>
  <si>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</si>
  <si>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</si>
  <si>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</si>
  <si>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</si>
  <si>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</si>
  <si>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</si>
  <si>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</si>
  <si>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</si>
  <si>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</si>
  <si>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</si>
  <si>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</si>
  <si>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</si>
  <si>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</si>
  <si>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</si>
  <si>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</si>
  <si>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</si>
  <si>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</si>
  <si>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</si>
  <si>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</si>
  <si>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</si>
  <si>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</si>
  <si>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</si>
  <si>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</si>
  <si>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</si>
  <si>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</si>
  <si>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</si>
  <si>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</si>
  <si>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</si>
  <si>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</si>
  <si>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</si>
  <si>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</si>
  <si>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</si>
  <si>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</si>
  <si>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</si>
  <si>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</si>
  <si>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</si>
  <si>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</si>
  <si>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</si>
  <si>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</si>
  <si>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</si>
  <si>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</si>
  <si>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</si>
  <si>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</si>
  <si>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</si>
  <si>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</si>
  <si>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</si>
  <si>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</si>
  <si>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</si>
  <si>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</si>
  <si>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</si>
  <si>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</si>
  <si>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</si>
  <si>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</si>
  <si>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</si>
  <si>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</si>
  <si>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</si>
  <si>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</si>
  <si>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</si>
  <si>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</si>
  <si>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</si>
  <si>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</si>
  <si>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</si>
  <si>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</si>
  <si>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</si>
  <si>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</si>
  <si>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</si>
  <si>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</si>
  <si>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</si>
  <si>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</si>
  <si>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</si>
  <si>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</si>
  <si>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</si>
  <si>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</si>
  <si>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</si>
  <si>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</si>
  <si>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</si>
  <si>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</si>
  <si>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</si>
  <si>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</si>
  <si>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</si>
  <si>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</si>
  <si>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</si>
  <si>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</si>
  <si>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</si>
  <si>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</si>
  <si>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</si>
  <si>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</si>
  <si>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</si>
  <si>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</si>
  <si>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</si>
  <si>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</si>
  <si>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</si>
  <si>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</si>
  <si>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</si>
  <si>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</si>
  <si>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</si>
  <si>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</si>
  <si>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</si>
  <si>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</si>
  <si>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</si>
  <si>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</si>
  <si>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</si>
  <si>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</si>
  <si>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</si>
  <si>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</si>
  <si>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</si>
  <si>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</si>
  <si>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</si>
  <si>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</si>
  <si>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</si>
  <si>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</si>
  <si>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</si>
  <si>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</si>
  <si>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</si>
  <si>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</si>
  <si>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</si>
  <si>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</si>
  <si>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</si>
  <si>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</si>
  <si>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</si>
  <si>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</si>
  <si>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</si>
  <si>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</si>
  <si>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</si>
  <si>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</si>
  <si>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</si>
  <si>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</si>
  <si>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</si>
  <si>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</si>
  <si>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</si>
  <si>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</si>
  <si>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</si>
  <si>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</si>
  <si>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</si>
  <si>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</si>
  <si>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</si>
  <si>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</si>
  <si>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</si>
  <si>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</si>
  <si>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</si>
  <si>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</si>
  <si>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</si>
  <si>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</si>
  <si>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</si>
  <si>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</si>
  <si>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</si>
  <si>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</si>
  <si>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</si>
  <si>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</si>
  <si>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</si>
  <si>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</si>
  <si>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</si>
  <si>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</si>
  <si>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</si>
  <si>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</si>
  <si>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</si>
  <si>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</si>
  <si>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</si>
  <si>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</si>
  <si>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</si>
  <si>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</si>
  <si>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</si>
  <si>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</si>
  <si>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</si>
  <si>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</si>
  <si>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</si>
  <si>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</si>
  <si>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</si>
  <si>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</si>
  <si>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</si>
  <si>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</si>
  <si>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</si>
  <si>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</si>
  <si>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</si>
  <si>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</si>
  <si>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</si>
  <si>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</si>
  <si>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</si>
  <si>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</si>
  <si>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</si>
  <si>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</si>
  <si>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</si>
  <si>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</si>
  <si>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</si>
  <si>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</si>
  <si>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</si>
  <si>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</si>
  <si>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</si>
  <si>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</si>
  <si>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</si>
  <si>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</si>
  <si>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</si>
  <si>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</si>
  <si>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</si>
  <si>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</si>
  <si>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</si>
  <si>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</si>
  <si>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</si>
  <si>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</si>
  <si>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</si>
  <si>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</si>
  <si>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</si>
  <si>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</si>
  <si>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</si>
  <si>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</si>
  <si>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</si>
  <si>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</si>
  <si>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</si>
  <si>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</si>
  <si>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</si>
  <si>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</si>
  <si>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</si>
  <si>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</si>
  <si>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</si>
  <si>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</si>
  <si>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</si>
  <si>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</si>
  <si>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</si>
  <si>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</si>
  <si>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</si>
  <si>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</si>
  <si>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</si>
  <si>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</si>
  <si>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</si>
  <si>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</si>
  <si>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</si>
  <si>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</si>
  <si>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</si>
  <si>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</si>
  <si>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</si>
  <si>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</si>
  <si>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</si>
  <si>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</si>
  <si>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</si>
  <si>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</si>
  <si>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</si>
  <si>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</si>
  <si>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</si>
  <si>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</si>
  <si>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</si>
  <si>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</si>
  <si>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</si>
  <si>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</si>
  <si>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</si>
  <si>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</si>
  <si>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</si>
  <si>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</si>
  <si>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</si>
  <si>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</si>
  <si>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</si>
  <si>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</si>
  <si>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</si>
  <si>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</si>
  <si>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</si>
  <si>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</si>
  <si>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</si>
  <si>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</si>
  <si>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</si>
  <si>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</si>
  <si>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</si>
  <si>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</si>
  <si>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</si>
  <si>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</si>
  <si>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</si>
  <si>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</si>
  <si>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</si>
  <si>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</si>
  <si>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</si>
  <si>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</si>
  <si>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</si>
  <si>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</si>
  <si>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</si>
  <si>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</si>
  <si>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</si>
  <si>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</si>
  <si>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</si>
  <si>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</si>
  <si>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</si>
  <si>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</si>
  <si>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</si>
  <si>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</si>
  <si>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</si>
  <si>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</si>
  <si>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</si>
  <si>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</si>
  <si>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</si>
  <si>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</si>
  <si>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</si>
  <si>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</si>
  <si>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</si>
  <si>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</si>
  <si>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</si>
  <si>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</si>
  <si>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</si>
  <si>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</si>
  <si>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</si>
  <si>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</si>
  <si>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</si>
  <si>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</si>
  <si>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</si>
  <si>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</si>
  <si>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</si>
  <si>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</si>
  <si>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</si>
  <si>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</si>
  <si>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</si>
  <si>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</si>
  <si>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</si>
  <si>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</si>
  <si>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</si>
  <si>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</si>
  <si>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</si>
  <si>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</si>
  <si>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</si>
  <si>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</si>
  <si>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</si>
  <si>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</si>
  <si>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</si>
  <si>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</si>
  <si>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</si>
  <si>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</si>
  <si>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</si>
  <si>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</si>
  <si>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</si>
  <si>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</si>
  <si>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</si>
  <si>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</si>
  <si>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</si>
  <si>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</si>
  <si>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</si>
  <si>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</si>
  <si>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</si>
  <si>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</si>
  <si>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</si>
  <si>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</si>
  <si>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</si>
  <si>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</si>
  <si>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</si>
  <si>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</si>
  <si>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</si>
  <si>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</si>
  <si>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</si>
  <si>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</si>
  <si>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</si>
  <si>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</si>
  <si>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</si>
  <si>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</si>
  <si>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</si>
  <si>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</si>
  <si>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</si>
  <si>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</si>
  <si>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</si>
  <si>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</si>
  <si>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</si>
  <si>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</si>
  <si>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</si>
  <si>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</si>
  <si>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</si>
  <si>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</si>
  <si>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</si>
  <si>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</si>
  <si>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</si>
  <si>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</si>
  <si>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</si>
  <si>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</si>
  <si>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</si>
  <si>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</si>
  <si>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</si>
  <si>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</si>
  <si>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</si>
  <si>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</si>
  <si>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</si>
  <si>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</si>
  <si>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</si>
  <si>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</si>
  <si>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</si>
  <si>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</si>
  <si>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</si>
  <si>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</si>
  <si>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</si>
  <si>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</si>
  <si>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</si>
  <si>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</si>
  <si>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</si>
  <si>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</si>
  <si>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</si>
  <si>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</si>
  <si>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</si>
  <si>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</si>
  <si>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</si>
  <si>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</si>
  <si>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</si>
  <si>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</si>
  <si>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</si>
  <si>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</si>
  <si>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</si>
  <si>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</si>
  <si>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</si>
  <si>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</si>
  <si>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</si>
  <si>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</si>
  <si>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</si>
  <si>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</si>
  <si>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</si>
  <si>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</si>
  <si>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</si>
  <si>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</si>
  <si>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</si>
  <si>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</si>
  <si>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</si>
  <si>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</si>
  <si>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</si>
  <si>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</si>
  <si>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</si>
  <si>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</si>
  <si>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</si>
  <si>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</si>
  <si>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</si>
  <si>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</si>
  <si>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</si>
  <si>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</si>
  <si>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</si>
  <si>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</si>
  <si>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</si>
  <si>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</si>
  <si>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</si>
  <si>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</si>
  <si>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</si>
  <si>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</si>
  <si>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</si>
  <si>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</si>
  <si>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</si>
  <si>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</si>
  <si>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</si>
  <si>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</si>
  <si>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</si>
  <si>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</si>
  <si>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</si>
  <si>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</si>
  <si>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</si>
  <si>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</si>
  <si>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</si>
  <si>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</si>
  <si>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</si>
  <si>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</si>
  <si>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</si>
  <si>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</si>
  <si>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</si>
  <si>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</si>
  <si>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</si>
  <si>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</si>
  <si>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</si>
  <si>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</si>
  <si>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</si>
  <si>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</si>
  <si>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</si>
  <si>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</si>
  <si>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</si>
  <si>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</si>
  <si>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</si>
  <si>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</si>
  <si>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</si>
  <si>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</si>
  <si>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</si>
  <si>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</si>
  <si>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</si>
  <si>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</si>
  <si>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</si>
  <si>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</si>
  <si>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</si>
  <si>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</si>
  <si>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</si>
  <si>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</si>
  <si>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</si>
  <si>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</si>
  <si>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</si>
  <si>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</si>
  <si>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</si>
  <si>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</si>
  <si>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</si>
  <si>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</si>
  <si>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</si>
  <si>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</si>
  <si>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</si>
  <si>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</si>
  <si>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</si>
  <si>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</si>
  <si>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</si>
  <si>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</si>
  <si>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</si>
  <si>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</si>
  <si>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</si>
  <si>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</si>
  <si>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</si>
  <si>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</si>
  <si>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</si>
  <si>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</si>
  <si>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</si>
  <si>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</si>
  <si>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</si>
  <si>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</si>
  <si>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</si>
  <si>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</si>
  <si>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</si>
  <si>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</si>
  <si>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</si>
  <si>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</si>
  <si>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</si>
  <si>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</si>
  <si>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</si>
  <si>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</si>
  <si>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</si>
  <si>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</si>
  <si>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</si>
  <si>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</si>
  <si>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</si>
  <si>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</si>
  <si>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</si>
  <si>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</si>
  <si>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</si>
  <si>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</si>
  <si>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</si>
  <si>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</si>
  <si>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</si>
  <si>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</si>
  <si>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</si>
  <si>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</si>
  <si>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</si>
  <si>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</si>
  <si>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</si>
  <si>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</si>
  <si>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</si>
  <si>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</si>
  <si>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</si>
  <si>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</si>
  <si>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</si>
  <si>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</si>
  <si>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</si>
  <si>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</si>
  <si>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</si>
  <si>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</si>
  <si>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</si>
  <si>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</si>
  <si>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</si>
  <si>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</si>
  <si>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</si>
  <si>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</si>
  <si>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</si>
  <si>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</si>
  <si>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</si>
  <si>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</si>
  <si>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</si>
  <si>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</si>
  <si>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</si>
  <si>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</si>
  <si>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</si>
  <si>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</si>
  <si>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</si>
  <si>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</si>
  <si>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</si>
  <si>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</si>
  <si>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</si>
  <si>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</si>
  <si>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</si>
  <si>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</si>
  <si>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</si>
  <si>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</si>
  <si>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</si>
  <si>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</si>
  <si>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</si>
  <si>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</si>
  <si>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</si>
  <si>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</si>
  <si>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</si>
  <si>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</si>
  <si>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</si>
  <si>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</si>
  <si>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</si>
  <si>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</si>
  <si>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</si>
  <si>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</si>
  <si>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</si>
  <si>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</si>
  <si>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</si>
  <si>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</si>
  <si>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</si>
  <si>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</si>
  <si>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</si>
  <si>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</si>
  <si>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</si>
  <si>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</si>
  <si>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</si>
  <si>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</si>
  <si>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</si>
  <si>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</si>
  <si>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</si>
  <si>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</si>
  <si>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</si>
  <si>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</si>
  <si>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</si>
  <si>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</si>
  <si>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</si>
  <si>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</si>
  <si>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</si>
  <si>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</si>
  <si>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</si>
  <si>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</si>
  <si>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</si>
  <si>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</si>
  <si>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</si>
  <si>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</si>
  <si>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</si>
  <si>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</si>
  <si>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</si>
  <si>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</si>
  <si>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</si>
  <si>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</si>
  <si>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</si>
  <si>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</si>
  <si>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</si>
  <si>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</si>
  <si>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</si>
  <si>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</si>
  <si>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</si>
  <si>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</si>
  <si>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</si>
  <si>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</si>
  <si>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</si>
  <si>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</si>
  <si>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</si>
  <si>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</si>
  <si>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</si>
  <si>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</si>
  <si>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</si>
  <si>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</si>
  <si>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</si>
  <si>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</si>
  <si>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</si>
  <si>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</si>
  <si>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</si>
  <si>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</si>
  <si>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</si>
  <si>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</si>
  <si>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</si>
  <si>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</si>
  <si>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</si>
  <si>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</si>
  <si>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</si>
  <si>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</si>
  <si>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</si>
  <si>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</si>
  <si>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</si>
  <si>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</si>
  <si>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</si>
  <si>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</si>
  <si>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</si>
  <si>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</si>
  <si>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</si>
  <si>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</si>
  <si>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</si>
  <si>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</si>
  <si>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</si>
  <si>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</si>
  <si>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</si>
  <si>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</si>
  <si>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</si>
  <si>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</si>
  <si>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</si>
  <si>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</si>
  <si>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</si>
  <si>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</si>
  <si>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</si>
  <si>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</si>
  <si>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</si>
  <si>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</si>
  <si>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</si>
  <si>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</si>
  <si>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</si>
  <si>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</si>
  <si>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</si>
  <si>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</si>
  <si>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</si>
  <si>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</si>
  <si>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</si>
  <si>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</si>
  <si>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</si>
  <si>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</si>
  <si>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</si>
  <si>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</si>
  <si>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</si>
  <si>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</si>
  <si>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</si>
  <si>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</si>
  <si>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</si>
  <si>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</si>
  <si>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</si>
  <si>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</si>
  <si>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</si>
  <si>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</si>
  <si>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</si>
  <si>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</si>
  <si>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</si>
  <si>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</si>
  <si>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</si>
  <si>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</si>
  <si>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</si>
  <si>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</si>
  <si>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</si>
  <si>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</si>
  <si>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</si>
  <si>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</si>
  <si>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</si>
  <si>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</si>
  <si>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</si>
  <si>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</si>
  <si>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</si>
  <si>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</si>
  <si>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</si>
  <si>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</si>
  <si>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</si>
  <si>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</si>
  <si>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</si>
  <si>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</si>
  <si>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</si>
  <si>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</si>
  <si>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</si>
  <si>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</si>
  <si>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</si>
  <si>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</si>
  <si>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</si>
  <si>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</si>
  <si>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</si>
  <si>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</si>
  <si>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</si>
  <si>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</si>
  <si>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</si>
  <si>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</si>
  <si>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</si>
  <si>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</si>
  <si>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</si>
  <si>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</si>
  <si>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</si>
  <si>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</si>
  <si>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</si>
  <si>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</si>
  <si>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</si>
  <si>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</si>
  <si>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</si>
  <si>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</si>
  <si>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</si>
  <si>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</si>
  <si>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</si>
  <si>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</si>
  <si>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</si>
  <si>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</si>
  <si>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</si>
  <si>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</si>
  <si>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</si>
  <si>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</si>
  <si>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</si>
  <si>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</si>
  <si>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</si>
  <si>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</si>
  <si>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</si>
  <si>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</si>
  <si>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</si>
  <si>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</si>
  <si>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</si>
  <si>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</si>
  <si>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</si>
  <si>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</si>
  <si>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</si>
  <si>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</si>
  <si>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</si>
  <si>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PAZ Y VIDA</t>
  </si>
  <si>
    <t>INSTITUTO COLOMBIANO DE BIENESTAR FAMILIAR</t>
  </si>
  <si>
    <t>5-1129-2016</t>
  </si>
  <si>
    <t>23/2018/355</t>
  </si>
  <si>
    <t>23/2018/183</t>
  </si>
  <si>
    <t>23/2018/178</t>
  </si>
  <si>
    <t>5-1130-2016</t>
  </si>
  <si>
    <t>23/2018/391</t>
  </si>
  <si>
    <t>23/2020/239</t>
  </si>
  <si>
    <t>23/2020/282</t>
  </si>
  <si>
    <t>23/2020/244</t>
  </si>
  <si>
    <t>23/2020/242</t>
  </si>
  <si>
    <t>23/2020/233</t>
  </si>
  <si>
    <t>PRESTAR EL SERVICIO HOGARES COMUNITARIOS DE BIENESTAR FAMI FAMILIAR Y TRADICIONAL
COMUNITARIO DE CONFORMIDAD CON LAS DIRECTRICES, LINEAMIENTOS Y PARÁMETROS ESTABLECIDOS POR EL
ICBF, EN ARMONIA CON LA POLITICA DE ESTADO PARA EL DESARROLLO INTEGRAL A LA PRIMERA INFANCIA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</si>
  <si>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</si>
  <si>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PRESTAR EL SERVICIO DE HOGARES COMUNTARIOS DE BIENESTAR TRADICIONAL COMUNITARIO DE
CONFORMIDAD CON LAS DIRECTRICES, LINEAMIENTOS Y PARÁMETROS ESTABLECIDOS POR EL ICBF, EN ARMONÍA
CON LA POLITICA DE ESTADO PARA EL DESARROLLO INTEGRAL DE LA PRIMERA INFANCIA DE CERO A SIEMPRE.</t>
  </si>
  <si>
    <t>PRESTAR LOS SERVICIOS DE HOGARES COMUNITARIOS DE BIENESTAR FAMI-FAMILIAR DE CONFORMIDAD
CON LAS DIRECTRICES, LINEAMIENTOS Y PARÁMETROS ESTABLECIDOS POR EL ICBF, EN ARMONIA CON LA
POLITICA DE ESTADO PARA EL DESARROLLO INTEGRAL A LA PRIMERA INFANCIA DE CERO A SIEMPRE.</t>
  </si>
  <si>
    <t>PROMOVER LA PROTECCIÓN INTEGRAL Y PROYECTOS DE VIDA DE LOS NIÑOS, LAS NIÑAS Y LOS
ADOLESCENTES A TRAVÉS DE LA IMPLEMENTACIÓN DEL PROGRAMA GENERACIONES CON BIENESTAR MODALIDAD
ÉTNICA.</t>
  </si>
  <si>
    <t>JUAN JOSE CORONADO TUIRAN</t>
  </si>
  <si>
    <t>CR 14 NRO 32 36 PISO 2</t>
  </si>
  <si>
    <t>3166339619</t>
  </si>
  <si>
    <t>corporacionamigosdelatierra@hotmail.com</t>
  </si>
  <si>
    <t>CENTRO EDUCATIVO SEMILLAS DE VIDA</t>
  </si>
  <si>
    <t>FUNDACION COLOMBIA ES UNA ARTE</t>
  </si>
  <si>
    <t>001-2010</t>
  </si>
  <si>
    <t xml:space="preserve">1-900630324 </t>
  </si>
  <si>
    <t xml:space="preserve">1900630324 </t>
  </si>
  <si>
    <t xml:space="preserve">2-900630324 </t>
  </si>
  <si>
    <t xml:space="preserve">3-900630324 </t>
  </si>
  <si>
    <t>001-2013</t>
  </si>
  <si>
    <t>002-2013</t>
  </si>
  <si>
    <t>003-2013</t>
  </si>
  <si>
    <t>001-2014</t>
  </si>
  <si>
    <t>003-2014</t>
  </si>
  <si>
    <t>002-2015</t>
  </si>
  <si>
    <t>DESARROLLAR LOS PROGRAMAS YATENDER DEMANERA INTEGRAL CUATROCIENTOS(400) NIÑOS DURANTE EL AÑO 2010, CON EL FIN DE ORGANIZAR Y ADECUAR LA INSTITUCION EDUCATIVA PARA ENFRENTAR LOS RETOS DE ATENCION EN PRIMERA INFANCIA PLANTEADOS PARA LA EDUCACION</t>
  </si>
  <si>
    <t>ATENCION EN EL PROGRAMA DE PRIMERA INFANCIA EN FORMA INTEGRAL A 900 NIÑOS</t>
  </si>
  <si>
    <t>ATENCION EN EL PROGRAMA DE PRIMERA INFANCIA EN FORMA INTEGRAL A 350 NIÑOS</t>
  </si>
  <si>
    <t>ATENCION EN EL PROGRAMA DE PRIMERA INFANCIA EN FORMA INTEGRAL A 400 NIÑOS</t>
  </si>
  <si>
    <t>ATENCION EN EL PROGRAMA DE PRIMERA INFANCIA EN FORMA INTEGRAL A 450 NIÑOS</t>
  </si>
  <si>
    <t>ATENCION EN EL PROGRAMA DE PRIMERA INFANCIA EN FORMA INTEGRAL A 950 NIÑOS</t>
  </si>
  <si>
    <t>DESARROLLAR LOS PROGRAMAS YATENDER DEMANERA INTEGRAL CUATROCIENTOS(1000) NIÑOS DURANTE EL AÑO 2014, CON EL FIN DE ORGANIZAR Y ADECUAR LA INSTITUCION EDUCATIVA PARA ENFRENTAR LOS RETOS DE ATENCION EN PRIMERA INFANCIA PLANTEADOS PARA LA EDUCACION</t>
  </si>
  <si>
    <t>DESARROLLAR LOS PROGRAMAS YATENDER DEMANERA INTEGRAL CUATROCIENTOS(400) NIÑOS DURANTE EL AÑO 2015, CON EL FIN DE ORGANIZAR Y ADECUAR LA INSTITUCION EDUCATIVA PARA ENFRENTAR LOS RETOS DE ATENCION EN PRIMERA INFANCIA PLANTEADOS PARA LA EDUCACION</t>
  </si>
  <si>
    <t>MARIO HERNAN PAZ ISAACS</t>
  </si>
  <si>
    <t>CARRERA 4 # 13 - 57 OFICINA 304</t>
  </si>
  <si>
    <t>3166890495</t>
  </si>
  <si>
    <t>CORPORACIONEDUCATIVAPAZYVIDA@GMAIL.COM</t>
  </si>
  <si>
    <t>2021-52-1</t>
  </si>
  <si>
    <t>$ 1.235.889.418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</si>
</sst>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44201.903584027779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4" t="str">
        <f>HYPERLINK("#Integrante_1!A109","CAPACIDAD RESIDUAL")</f>
        <v>CAPACIDAD RESIDUAL</v>
      </c>
      <c r="F8" s="265"/>
      <c r="G8" s="266"/>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4" t="str">
        <f>HYPERLINK("#Integrante_1!A162","TALENTO HUMANO")</f>
        <v>TALENTO HUMANO</v>
      </c>
      <c r="F9" s="265"/>
      <c r="G9" s="266"/>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4" t="str">
        <f>HYPERLINK("#Integrante_1!F162","INFRAESTRUCTURA")</f>
        <v>INFRAESTRUCTURA</v>
      </c>
      <c r="F10" s="265"/>
      <c r="G10" s="266"/>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812005406</v>
      </c>
      <c r="C20" s="5"/>
      <c r="D20" s="74"/>
      <c r="E20" s="157" t="s">
        <v>2669</v>
      </c>
      <c r="F20" s="191" t="s">
        <v>2681</v>
      </c>
      <c r="G20" s="5"/>
      <c r="H20" s="267"/>
      <c r="I20" s="146" t="s">
        <v>110</v>
      </c>
      <c r="J20" s="147" t="s">
        <v>769</v>
      </c>
      <c r="K20" s="148" t="s">
        <v>2729</v>
      </c>
      <c r="L20" s="149"/>
      <c r="M20" s="149">
        <v>44561</v>
      </c>
      <c r="N20" s="132">
        <f>+(M20-L20)/30</f>
        <v>1485.3666666666666</v>
      </c>
      <c r="O20" s="135"/>
      <c r="U20" s="131"/>
      <c r="V20" s="107">
        <f ca="1">NOW()</f>
        <v>44201.903584027779</v>
      </c>
      <c r="W20" s="107">
        <f ca="1">NOW()</f>
        <v>44201.903584027779</v>
      </c>
    </row>
    <row r="21" spans="1:23" ht="30" customHeight="1" outlineLevel="1" x14ac:dyDescent="0.25">
      <c r="A21" s="9"/>
      <c r="B21" s="72"/>
      <c r="C21" s="5"/>
      <c r="D21" s="5"/>
      <c r="E21" s="5"/>
      <c r="F21" s="5"/>
      <c r="G21" s="5"/>
      <c r="H21" s="71"/>
      <c r="I21" s="146"/>
      <c r="J21" s="147"/>
      <c r="K21" s="148"/>
      <c r="L21" s="149"/>
      <c r="M21" s="149"/>
      <c r="N21" s="132">
        <f t="shared" ref="N21:N35" si="0">+(M21-L21)/30</f>
        <v>0</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str">
        <f>VLOOKUP(B20,EAS!A2:B1439,2,0)</f>
        <v>CORPORACION AMIGOS DE LA TIERRA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12" t="s">
        <v>2682</v>
      </c>
      <c r="C48" s="113" t="s">
        <v>31</v>
      </c>
      <c r="D48" s="119" t="s">
        <v>2683</v>
      </c>
      <c r="E48" s="142">
        <v>42675</v>
      </c>
      <c r="F48" s="142">
        <v>42717</v>
      </c>
      <c r="G48" s="169">
        <f>IF(AND(E48&lt;&gt;"",F48&lt;&gt;""),((F48-E48)/30),"")</f>
        <v>1.4</v>
      </c>
      <c r="H48" s="117" t="s">
        <v>2694</v>
      </c>
      <c r="I48" s="119" t="s">
        <v>36</v>
      </c>
      <c r="J48" s="119" t="s">
        <v>38</v>
      </c>
      <c r="K48" s="121">
        <v>2400394860</v>
      </c>
      <c r="L48" s="114" t="s">
        <v>1148</v>
      </c>
      <c r="M48" s="115">
        <v>1</v>
      </c>
      <c r="N48" s="114" t="s">
        <v>2639</v>
      </c>
      <c r="O48" s="114" t="s">
        <v>26</v>
      </c>
      <c r="P48" s="80"/>
    </row>
    <row r="49" spans="1:16" s="6" customFormat="1" ht="24.75" customHeight="1" x14ac:dyDescent="0.25">
      <c r="A49" s="140">
        <v>2</v>
      </c>
      <c r="B49" s="112" t="s">
        <v>2682</v>
      </c>
      <c r="C49" s="113" t="s">
        <v>31</v>
      </c>
      <c r="D49" s="119" t="s">
        <v>2684</v>
      </c>
      <c r="E49" s="142">
        <v>43450</v>
      </c>
      <c r="F49" s="142">
        <v>43489</v>
      </c>
      <c r="G49" s="169">
        <f t="shared" ref="G49:G107" si="2">IF(AND(E49&lt;&gt;"",F49&lt;&gt;""),((F49-E49)/30),"")</f>
        <v>1.3</v>
      </c>
      <c r="H49" s="117" t="s">
        <v>2694</v>
      </c>
      <c r="I49" s="119" t="s">
        <v>220</v>
      </c>
      <c r="J49" s="119" t="s">
        <v>487</v>
      </c>
      <c r="K49" s="121">
        <v>1770431007</v>
      </c>
      <c r="L49" s="114" t="s">
        <v>1148</v>
      </c>
      <c r="M49" s="115">
        <v>1</v>
      </c>
      <c r="N49" s="114" t="s">
        <v>2639</v>
      </c>
      <c r="O49" s="114" t="s">
        <v>26</v>
      </c>
      <c r="P49" s="80"/>
    </row>
    <row r="50" spans="1:16" s="6" customFormat="1" ht="24.75" customHeight="1" x14ac:dyDescent="0.25">
      <c r="A50" s="140">
        <v>3</v>
      </c>
      <c r="B50" s="112" t="s">
        <v>2682</v>
      </c>
      <c r="C50" s="113" t="s">
        <v>31</v>
      </c>
      <c r="D50" s="119" t="s">
        <v>2685</v>
      </c>
      <c r="E50" s="142">
        <v>43313</v>
      </c>
      <c r="F50" s="142">
        <v>43375</v>
      </c>
      <c r="G50" s="169">
        <f t="shared" si="2"/>
        <v>2.0666666666666669</v>
      </c>
      <c r="H50" s="117" t="s">
        <v>2695</v>
      </c>
      <c r="I50" s="119" t="s">
        <v>220</v>
      </c>
      <c r="J50" s="119" t="s">
        <v>487</v>
      </c>
      <c r="K50" s="121">
        <v>1496350649</v>
      </c>
      <c r="L50" s="114" t="s">
        <v>1148</v>
      </c>
      <c r="M50" s="115">
        <v>1</v>
      </c>
      <c r="N50" s="114" t="s">
        <v>2639</v>
      </c>
      <c r="O50" s="114" t="s">
        <v>26</v>
      </c>
      <c r="P50" s="80"/>
    </row>
    <row r="51" spans="1:16" s="6" customFormat="1" ht="24.75" customHeight="1" outlineLevel="1" x14ac:dyDescent="0.25">
      <c r="A51" s="140">
        <v>4</v>
      </c>
      <c r="B51" s="112" t="s">
        <v>2682</v>
      </c>
      <c r="C51" s="113" t="s">
        <v>31</v>
      </c>
      <c r="D51" s="119" t="s">
        <v>2686</v>
      </c>
      <c r="E51" s="142">
        <v>43313</v>
      </c>
      <c r="F51" s="142">
        <v>43375</v>
      </c>
      <c r="G51" s="169">
        <f t="shared" si="2"/>
        <v>2.0666666666666669</v>
      </c>
      <c r="H51" s="117" t="s">
        <v>2695</v>
      </c>
      <c r="I51" s="119" t="s">
        <v>220</v>
      </c>
      <c r="J51" s="119" t="s">
        <v>487</v>
      </c>
      <c r="K51" s="121">
        <v>722187815</v>
      </c>
      <c r="L51" s="114" t="s">
        <v>1148</v>
      </c>
      <c r="M51" s="115">
        <v>1</v>
      </c>
      <c r="N51" s="114" t="s">
        <v>2639</v>
      </c>
      <c r="O51" s="114" t="s">
        <v>26</v>
      </c>
      <c r="P51" s="80"/>
    </row>
    <row r="52" spans="1:16" s="7" customFormat="1" ht="24.75" customHeight="1" outlineLevel="1" x14ac:dyDescent="0.25">
      <c r="A52" s="141">
        <v>5</v>
      </c>
      <c r="B52" s="112" t="s">
        <v>2682</v>
      </c>
      <c r="C52" s="113" t="s">
        <v>31</v>
      </c>
      <c r="D52" s="119" t="s">
        <v>2687</v>
      </c>
      <c r="E52" s="142">
        <v>42675</v>
      </c>
      <c r="F52" s="142">
        <v>42717</v>
      </c>
      <c r="G52" s="169">
        <f t="shared" si="2"/>
        <v>1.4</v>
      </c>
      <c r="H52" s="117" t="s">
        <v>2694</v>
      </c>
      <c r="I52" s="119" t="s">
        <v>36</v>
      </c>
      <c r="J52" s="119" t="s">
        <v>38</v>
      </c>
      <c r="K52" s="121">
        <v>2360389729</v>
      </c>
      <c r="L52" s="114" t="s">
        <v>1148</v>
      </c>
      <c r="M52" s="115">
        <v>1</v>
      </c>
      <c r="N52" s="114" t="s">
        <v>2639</v>
      </c>
      <c r="O52" s="114" t="s">
        <v>26</v>
      </c>
      <c r="P52" s="81"/>
    </row>
    <row r="53" spans="1:16" s="7" customFormat="1" ht="24.75" customHeight="1" outlineLevel="1" x14ac:dyDescent="0.25">
      <c r="A53" s="141">
        <v>6</v>
      </c>
      <c r="B53" s="112" t="s">
        <v>2682</v>
      </c>
      <c r="C53" s="113" t="s">
        <v>31</v>
      </c>
      <c r="D53" s="119" t="s">
        <v>2688</v>
      </c>
      <c r="E53" s="142">
        <v>43450</v>
      </c>
      <c r="F53" s="142">
        <v>43489</v>
      </c>
      <c r="G53" s="169">
        <f t="shared" si="2"/>
        <v>1.3</v>
      </c>
      <c r="H53" s="117" t="s">
        <v>2696</v>
      </c>
      <c r="I53" s="119" t="s">
        <v>220</v>
      </c>
      <c r="J53" s="119" t="s">
        <v>487</v>
      </c>
      <c r="K53" s="121">
        <v>3662833440</v>
      </c>
      <c r="L53" s="114" t="s">
        <v>1148</v>
      </c>
      <c r="M53" s="115">
        <v>1</v>
      </c>
      <c r="N53" s="114" t="s">
        <v>2639</v>
      </c>
      <c r="O53" s="114" t="s">
        <v>26</v>
      </c>
      <c r="P53" s="81"/>
    </row>
    <row r="54" spans="1:16" s="7" customFormat="1" ht="24.75" customHeight="1" outlineLevel="1" x14ac:dyDescent="0.25">
      <c r="A54" s="141">
        <v>7</v>
      </c>
      <c r="B54" s="112" t="s">
        <v>2682</v>
      </c>
      <c r="C54" s="113" t="s">
        <v>31</v>
      </c>
      <c r="D54" s="119" t="s">
        <v>2689</v>
      </c>
      <c r="E54" s="142">
        <v>43948</v>
      </c>
      <c r="F54" s="142">
        <v>43977</v>
      </c>
      <c r="G54" s="169">
        <f t="shared" si="2"/>
        <v>0.96666666666666667</v>
      </c>
      <c r="H54" s="117" t="s">
        <v>2697</v>
      </c>
      <c r="I54" s="119" t="s">
        <v>220</v>
      </c>
      <c r="J54" s="119" t="s">
        <v>487</v>
      </c>
      <c r="K54" s="116">
        <v>2547727902</v>
      </c>
      <c r="L54" s="114" t="s">
        <v>1148</v>
      </c>
      <c r="M54" s="115">
        <v>1</v>
      </c>
      <c r="N54" s="114" t="s">
        <v>2639</v>
      </c>
      <c r="O54" s="114" t="s">
        <v>26</v>
      </c>
      <c r="P54" s="81"/>
    </row>
    <row r="55" spans="1:16" s="7" customFormat="1" ht="24.75" customHeight="1" outlineLevel="1" x14ac:dyDescent="0.25">
      <c r="A55" s="141">
        <v>8</v>
      </c>
      <c r="B55" s="112" t="s">
        <v>2682</v>
      </c>
      <c r="C55" s="113" t="s">
        <v>31</v>
      </c>
      <c r="D55" s="119" t="s">
        <v>2690</v>
      </c>
      <c r="E55" s="142">
        <v>44074</v>
      </c>
      <c r="F55" s="142">
        <v>44095</v>
      </c>
      <c r="G55" s="169">
        <f t="shared" si="2"/>
        <v>0.7</v>
      </c>
      <c r="H55" s="117" t="s">
        <v>2698</v>
      </c>
      <c r="I55" s="119" t="s">
        <v>220</v>
      </c>
      <c r="J55" s="119" t="s">
        <v>487</v>
      </c>
      <c r="K55" s="116">
        <v>153254200</v>
      </c>
      <c r="L55" s="114" t="s">
        <v>1148</v>
      </c>
      <c r="M55" s="115">
        <v>1</v>
      </c>
      <c r="N55" s="114" t="s">
        <v>2639</v>
      </c>
      <c r="O55" s="114" t="s">
        <v>26</v>
      </c>
      <c r="P55" s="81"/>
    </row>
    <row r="56" spans="1:16" s="7" customFormat="1" ht="24.75" customHeight="1" outlineLevel="1" x14ac:dyDescent="0.25">
      <c r="A56" s="141">
        <v>9</v>
      </c>
      <c r="B56" s="112" t="s">
        <v>2682</v>
      </c>
      <c r="C56" s="113" t="s">
        <v>31</v>
      </c>
      <c r="D56" s="119" t="s">
        <v>2691</v>
      </c>
      <c r="E56" s="142">
        <v>43948</v>
      </c>
      <c r="F56" s="142">
        <v>43977</v>
      </c>
      <c r="G56" s="169">
        <f t="shared" si="2"/>
        <v>0.96666666666666667</v>
      </c>
      <c r="H56" s="117" t="s">
        <v>2694</v>
      </c>
      <c r="I56" s="119" t="s">
        <v>220</v>
      </c>
      <c r="J56" s="119" t="s">
        <v>487</v>
      </c>
      <c r="K56" s="116">
        <v>3312350014</v>
      </c>
      <c r="L56" s="114" t="s">
        <v>1148</v>
      </c>
      <c r="M56" s="115">
        <v>1</v>
      </c>
      <c r="N56" s="114" t="s">
        <v>2639</v>
      </c>
      <c r="O56" s="114" t="s">
        <v>26</v>
      </c>
      <c r="P56" s="81"/>
    </row>
    <row r="57" spans="1:16" s="7" customFormat="1" ht="24.75" customHeight="1" outlineLevel="1" x14ac:dyDescent="0.25">
      <c r="A57" s="141">
        <v>10</v>
      </c>
      <c r="B57" s="64" t="s">
        <v>2682</v>
      </c>
      <c r="C57" s="65" t="s">
        <v>31</v>
      </c>
      <c r="D57" s="119" t="s">
        <v>2692</v>
      </c>
      <c r="E57" s="142">
        <v>43941</v>
      </c>
      <c r="F57" s="142">
        <v>43977</v>
      </c>
      <c r="G57" s="169">
        <f t="shared" si="2"/>
        <v>1.2</v>
      </c>
      <c r="H57" s="117" t="s">
        <v>2697</v>
      </c>
      <c r="I57" s="119" t="s">
        <v>220</v>
      </c>
      <c r="J57" s="119" t="s">
        <v>487</v>
      </c>
      <c r="K57" s="121">
        <v>959533886</v>
      </c>
      <c r="L57" s="65" t="s">
        <v>1148</v>
      </c>
      <c r="M57" s="67">
        <v>1</v>
      </c>
      <c r="N57" s="65" t="s">
        <v>2639</v>
      </c>
      <c r="O57" s="65" t="s">
        <v>26</v>
      </c>
      <c r="P57" s="81"/>
    </row>
    <row r="58" spans="1:16" s="7" customFormat="1" ht="24.75" customHeight="1" outlineLevel="1" x14ac:dyDescent="0.25">
      <c r="A58" s="141">
        <v>11</v>
      </c>
      <c r="B58" s="64" t="s">
        <v>2682</v>
      </c>
      <c r="C58" s="65" t="s">
        <v>31</v>
      </c>
      <c r="D58" s="119" t="s">
        <v>2693</v>
      </c>
      <c r="E58" s="142">
        <v>43942</v>
      </c>
      <c r="F58" s="142">
        <v>43977</v>
      </c>
      <c r="G58" s="169">
        <f t="shared" si="2"/>
        <v>1.1666666666666667</v>
      </c>
      <c r="H58" s="117" t="s">
        <v>2694</v>
      </c>
      <c r="I58" s="119" t="s">
        <v>220</v>
      </c>
      <c r="J58" s="119" t="s">
        <v>487</v>
      </c>
      <c r="K58" s="121">
        <v>1826139994</v>
      </c>
      <c r="L58" s="65" t="s">
        <v>1148</v>
      </c>
      <c r="M58" s="67">
        <v>1</v>
      </c>
      <c r="N58" s="65" t="s">
        <v>2639</v>
      </c>
      <c r="O58" s="65" t="s">
        <v>26</v>
      </c>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0">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0">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0">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c r="E114" s="142"/>
      <c r="F114" s="142"/>
      <c r="G114" s="169" t="str">
        <f>IF(AND(E114&lt;&gt;"",F114&lt;&gt;""),((F114-E114)/30),"")</f>
        <v/>
      </c>
      <c r="H114" s="120"/>
      <c r="I114" s="119"/>
      <c r="J114" s="119"/>
      <c r="K114" s="121"/>
      <c r="L114" s="102" t="str">
        <f>+IF(AND(K114&gt;0,O114="Ejecución"),(K114/877802)*Tabla28[[#This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50" t="s">
        <v>2674</v>
      </c>
      <c r="J179" s="251"/>
      <c r="K179" s="251"/>
      <c r="L179" s="252"/>
      <c r="M179" s="175"/>
      <c r="O179" s="8"/>
      <c r="Q179" s="19"/>
      <c r="R179" s="176"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93" t="s">
        <v>2633</v>
      </c>
      <c r="E185" s="96">
        <f>+(C185*SUM(K20:K35))</f>
        <v>0</v>
      </c>
      <c r="F185" s="94"/>
      <c r="G185" s="95"/>
      <c r="H185" s="90"/>
      <c r="I185" s="92" t="s">
        <v>2632</v>
      </c>
      <c r="J185" s="181">
        <f>M179</f>
        <v>0</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26" t="s">
        <v>24</v>
      </c>
      <c r="J192" s="5" t="s">
        <v>2642</v>
      </c>
      <c r="K192" s="5"/>
      <c r="M192" s="5"/>
      <c r="N192" s="5"/>
      <c r="O192" s="8"/>
      <c r="Q192" s="151"/>
      <c r="R192" s="152"/>
      <c r="S192" s="152"/>
      <c r="T192" s="151"/>
    </row>
    <row r="193" spans="1:18" x14ac:dyDescent="0.25">
      <c r="A193" s="9"/>
      <c r="C193" s="123">
        <v>37264</v>
      </c>
      <c r="D193" s="5"/>
      <c r="E193" s="124">
        <v>2225</v>
      </c>
      <c r="F193" s="5"/>
      <c r="G193" s="5"/>
      <c r="H193" s="144" t="s">
        <v>2699</v>
      </c>
      <c r="J193" s="5"/>
      <c r="K193" s="125">
        <v>42675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5" t="s">
        <v>2700</v>
      </c>
      <c r="J211" s="27" t="s">
        <v>2627</v>
      </c>
      <c r="K211" s="145" t="s">
        <v>2700</v>
      </c>
      <c r="L211" s="21"/>
      <c r="M211" s="21"/>
      <c r="N211" s="21"/>
      <c r="O211" s="8"/>
    </row>
    <row r="212" spans="1:15" x14ac:dyDescent="0.25">
      <c r="A212" s="9"/>
      <c r="B212" s="27" t="s">
        <v>2624</v>
      </c>
      <c r="C212" s="144" t="s">
        <v>2699</v>
      </c>
      <c r="D212" s="21"/>
      <c r="G212" s="27" t="s">
        <v>2626</v>
      </c>
      <c r="H212" s="145" t="s">
        <v>2701</v>
      </c>
      <c r="J212" s="27" t="s">
        <v>2628</v>
      </c>
      <c r="K212" s="144"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3" zoomScale="85" zoomScaleNormal="85" zoomScaleSheetLayoutView="40" zoomScalePageLayoutView="40" workbookViewId="0">
      <selection activeCell="I20" sqref="I20:M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44201.903584027779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4" t="str">
        <f>HYPERLINK("#Integrante_2!A109","CAPACIDAD RESIDUAL")</f>
        <v>CAPACIDAD RESIDUAL</v>
      </c>
      <c r="F8" s="265"/>
      <c r="G8" s="266"/>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4" t="str">
        <f>HYPERLINK("#Integrante_2!A162","TALENTO HUMANO")</f>
        <v>TALENTO HUMANO</v>
      </c>
      <c r="F9" s="265"/>
      <c r="G9" s="266"/>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4" t="str">
        <f>HYPERLINK("#Integrante_2!F162","INFRAESTRUCTURA")</f>
        <v>INFRAESTRUCTURA</v>
      </c>
      <c r="F10" s="265"/>
      <c r="G10" s="266"/>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900542123</v>
      </c>
      <c r="C20" s="5"/>
      <c r="D20" s="165"/>
      <c r="E20" s="157" t="s">
        <v>2669</v>
      </c>
      <c r="F20" s="191" t="s">
        <v>2681</v>
      </c>
      <c r="G20" s="5"/>
      <c r="H20" s="267"/>
      <c r="I20" s="146" t="s">
        <v>110</v>
      </c>
      <c r="J20" s="147" t="s">
        <v>769</v>
      </c>
      <c r="K20" s="148" t="s">
        <v>2729</v>
      </c>
      <c r="L20" s="149"/>
      <c r="M20" s="149">
        <v>44561</v>
      </c>
      <c r="N20" s="132">
        <f>+(M20-L20)/30</f>
        <v>1485.3666666666666</v>
      </c>
      <c r="O20" s="135"/>
      <c r="U20" s="131"/>
      <c r="V20" s="107">
        <f ca="1">NOW()</f>
        <v>44201.903584027779</v>
      </c>
      <c r="W20" s="107">
        <f ca="1">NOW()</f>
        <v>44201.903584027779</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2703</v>
      </c>
      <c r="C48" s="122" t="s">
        <v>32</v>
      </c>
      <c r="D48" s="119" t="s">
        <v>2705</v>
      </c>
      <c r="E48" s="142">
        <v>40179</v>
      </c>
      <c r="F48" s="142">
        <v>40542</v>
      </c>
      <c r="G48" s="169">
        <f>IF(AND(E48&lt;&gt;"",F48&lt;&gt;""),((F48-E48)/30),"")</f>
        <v>12.1</v>
      </c>
      <c r="H48" s="120" t="s">
        <v>2716</v>
      </c>
      <c r="I48" s="119" t="s">
        <v>1155</v>
      </c>
      <c r="J48" s="119" t="s">
        <v>1035</v>
      </c>
      <c r="K48" s="121">
        <v>69800000</v>
      </c>
      <c r="L48" s="122" t="s">
        <v>1148</v>
      </c>
      <c r="M48" s="115">
        <v>1</v>
      </c>
      <c r="N48" s="122" t="s">
        <v>2639</v>
      </c>
      <c r="O48" s="122" t="s">
        <v>1148</v>
      </c>
      <c r="P48" s="80"/>
    </row>
    <row r="49" spans="1:16" s="6" customFormat="1" ht="24.75" customHeight="1" x14ac:dyDescent="0.25">
      <c r="A49" s="140">
        <v>2</v>
      </c>
      <c r="B49" s="120" t="s">
        <v>2704</v>
      </c>
      <c r="C49" s="122" t="s">
        <v>32</v>
      </c>
      <c r="D49" s="119" t="s">
        <v>2706</v>
      </c>
      <c r="E49" s="142">
        <v>40917</v>
      </c>
      <c r="F49" s="142">
        <v>41257</v>
      </c>
      <c r="G49" s="169">
        <f t="shared" ref="G49:G107" si="1">IF(AND(E49&lt;&gt;"",F49&lt;&gt;""),((F49-E49)/30),"")</f>
        <v>11.333333333333334</v>
      </c>
      <c r="H49" s="120" t="s">
        <v>2717</v>
      </c>
      <c r="I49" s="119" t="s">
        <v>421</v>
      </c>
      <c r="J49" s="119" t="s">
        <v>426</v>
      </c>
      <c r="K49" s="121">
        <v>175000000</v>
      </c>
      <c r="L49" s="122" t="s">
        <v>1148</v>
      </c>
      <c r="M49" s="115">
        <v>1</v>
      </c>
      <c r="N49" s="122" t="s">
        <v>2639</v>
      </c>
      <c r="O49" s="122" t="s">
        <v>1148</v>
      </c>
      <c r="P49" s="80"/>
    </row>
    <row r="50" spans="1:16" s="6" customFormat="1" ht="24.75" customHeight="1" x14ac:dyDescent="0.25">
      <c r="A50" s="140">
        <v>3</v>
      </c>
      <c r="B50" s="120" t="s">
        <v>2704</v>
      </c>
      <c r="C50" s="122" t="s">
        <v>32</v>
      </c>
      <c r="D50" s="119" t="s">
        <v>2707</v>
      </c>
      <c r="E50" s="142">
        <v>40917</v>
      </c>
      <c r="F50" s="142">
        <v>41257</v>
      </c>
      <c r="G50" s="169">
        <f t="shared" si="1"/>
        <v>11.333333333333334</v>
      </c>
      <c r="H50" s="120" t="s">
        <v>2718</v>
      </c>
      <c r="I50" s="119" t="s">
        <v>421</v>
      </c>
      <c r="J50" s="119" t="s">
        <v>427</v>
      </c>
      <c r="K50" s="121">
        <v>68250000</v>
      </c>
      <c r="L50" s="122" t="s">
        <v>1148</v>
      </c>
      <c r="M50" s="115">
        <v>1</v>
      </c>
      <c r="N50" s="122" t="s">
        <v>2639</v>
      </c>
      <c r="O50" s="122" t="s">
        <v>1148</v>
      </c>
      <c r="P50" s="80"/>
    </row>
    <row r="51" spans="1:16" s="6" customFormat="1" ht="24.75" customHeight="1" outlineLevel="1" x14ac:dyDescent="0.25">
      <c r="A51" s="140">
        <v>4</v>
      </c>
      <c r="B51" s="120" t="s">
        <v>2704</v>
      </c>
      <c r="C51" s="122" t="s">
        <v>32</v>
      </c>
      <c r="D51" s="119" t="s">
        <v>2708</v>
      </c>
      <c r="E51" s="142">
        <v>41288</v>
      </c>
      <c r="F51" s="142">
        <v>41622</v>
      </c>
      <c r="G51" s="169">
        <f t="shared" si="1"/>
        <v>11.133333333333333</v>
      </c>
      <c r="H51" s="120" t="s">
        <v>2719</v>
      </c>
      <c r="I51" s="119" t="s">
        <v>421</v>
      </c>
      <c r="J51" s="119" t="s">
        <v>232</v>
      </c>
      <c r="K51" s="121">
        <v>82000000</v>
      </c>
      <c r="L51" s="122" t="s">
        <v>1148</v>
      </c>
      <c r="M51" s="115">
        <v>1</v>
      </c>
      <c r="N51" s="122" t="s">
        <v>2639</v>
      </c>
      <c r="O51" s="122" t="s">
        <v>1148</v>
      </c>
      <c r="P51" s="80"/>
    </row>
    <row r="52" spans="1:16" s="7" customFormat="1" ht="24.75" customHeight="1" outlineLevel="1" x14ac:dyDescent="0.25">
      <c r="A52" s="141">
        <v>5</v>
      </c>
      <c r="B52" s="120" t="s">
        <v>2704</v>
      </c>
      <c r="C52" s="122" t="s">
        <v>32</v>
      </c>
      <c r="D52" s="119" t="s">
        <v>2708</v>
      </c>
      <c r="E52" s="142">
        <v>41288</v>
      </c>
      <c r="F52" s="142">
        <v>41622</v>
      </c>
      <c r="G52" s="169">
        <f t="shared" si="1"/>
        <v>11.133333333333333</v>
      </c>
      <c r="H52" s="120" t="s">
        <v>2719</v>
      </c>
      <c r="I52" s="119" t="s">
        <v>421</v>
      </c>
      <c r="J52" s="119" t="s">
        <v>432</v>
      </c>
      <c r="K52" s="121">
        <v>82000000</v>
      </c>
      <c r="L52" s="122" t="s">
        <v>1148</v>
      </c>
      <c r="M52" s="115">
        <v>1</v>
      </c>
      <c r="N52" s="122" t="s">
        <v>2639</v>
      </c>
      <c r="O52" s="122" t="s">
        <v>1148</v>
      </c>
      <c r="P52" s="81"/>
    </row>
    <row r="53" spans="1:16" s="7" customFormat="1" ht="24.75" customHeight="1" outlineLevel="1" x14ac:dyDescent="0.25">
      <c r="A53" s="141">
        <v>6</v>
      </c>
      <c r="B53" s="120" t="s">
        <v>2704</v>
      </c>
      <c r="C53" s="122" t="s">
        <v>32</v>
      </c>
      <c r="D53" s="119" t="s">
        <v>2708</v>
      </c>
      <c r="E53" s="142">
        <v>41288</v>
      </c>
      <c r="F53" s="142">
        <v>41622</v>
      </c>
      <c r="G53" s="169">
        <f t="shared" si="1"/>
        <v>11.133333333333333</v>
      </c>
      <c r="H53" s="120" t="s">
        <v>2719</v>
      </c>
      <c r="I53" s="119" t="s">
        <v>421</v>
      </c>
      <c r="J53" s="119" t="s">
        <v>445</v>
      </c>
      <c r="K53" s="121">
        <v>82000000</v>
      </c>
      <c r="L53" s="122" t="s">
        <v>1148</v>
      </c>
      <c r="M53" s="115">
        <v>1</v>
      </c>
      <c r="N53" s="122" t="s">
        <v>2639</v>
      </c>
      <c r="O53" s="122" t="s">
        <v>1148</v>
      </c>
      <c r="P53" s="81"/>
    </row>
    <row r="54" spans="1:16" s="7" customFormat="1" ht="24.75" customHeight="1" outlineLevel="1" x14ac:dyDescent="0.25">
      <c r="A54" s="141">
        <v>7</v>
      </c>
      <c r="B54" s="120" t="s">
        <v>2704</v>
      </c>
      <c r="C54" s="122" t="s">
        <v>32</v>
      </c>
      <c r="D54" s="119" t="s">
        <v>2709</v>
      </c>
      <c r="E54" s="142">
        <v>41652</v>
      </c>
      <c r="F54" s="142">
        <v>41978</v>
      </c>
      <c r="G54" s="169">
        <f t="shared" si="1"/>
        <v>10.866666666666667</v>
      </c>
      <c r="H54" s="120" t="s">
        <v>2718</v>
      </c>
      <c r="I54" s="119" t="s">
        <v>421</v>
      </c>
      <c r="J54" s="119" t="s">
        <v>423</v>
      </c>
      <c r="K54" s="116">
        <v>68250000</v>
      </c>
      <c r="L54" s="122" t="s">
        <v>1148</v>
      </c>
      <c r="M54" s="115">
        <v>1</v>
      </c>
      <c r="N54" s="122" t="s">
        <v>2639</v>
      </c>
      <c r="O54" s="122" t="s">
        <v>1148</v>
      </c>
      <c r="P54" s="81"/>
    </row>
    <row r="55" spans="1:16" s="7" customFormat="1" ht="24.75" customHeight="1" outlineLevel="1" x14ac:dyDescent="0.25">
      <c r="A55" s="141">
        <v>8</v>
      </c>
      <c r="B55" s="120" t="s">
        <v>2704</v>
      </c>
      <c r="C55" s="122" t="s">
        <v>32</v>
      </c>
      <c r="D55" s="119" t="s">
        <v>2709</v>
      </c>
      <c r="E55" s="142">
        <v>41652</v>
      </c>
      <c r="F55" s="142">
        <v>41978</v>
      </c>
      <c r="G55" s="169">
        <f t="shared" si="1"/>
        <v>10.866666666666667</v>
      </c>
      <c r="H55" s="120" t="s">
        <v>2720</v>
      </c>
      <c r="I55" s="119" t="s">
        <v>421</v>
      </c>
      <c r="J55" s="119" t="s">
        <v>449</v>
      </c>
      <c r="K55" s="116">
        <v>92250000</v>
      </c>
      <c r="L55" s="122" t="s">
        <v>1148</v>
      </c>
      <c r="M55" s="115">
        <v>1</v>
      </c>
      <c r="N55" s="122" t="s">
        <v>2639</v>
      </c>
      <c r="O55" s="122" t="s">
        <v>1148</v>
      </c>
      <c r="P55" s="81"/>
    </row>
    <row r="56" spans="1:16" s="7" customFormat="1" ht="24.75" customHeight="1" outlineLevel="1" x14ac:dyDescent="0.25">
      <c r="A56" s="141">
        <v>9</v>
      </c>
      <c r="B56" s="120" t="s">
        <v>2703</v>
      </c>
      <c r="C56" s="122" t="s">
        <v>32</v>
      </c>
      <c r="D56" s="119" t="s">
        <v>2710</v>
      </c>
      <c r="E56" s="142">
        <v>41288</v>
      </c>
      <c r="F56" s="142">
        <v>41615</v>
      </c>
      <c r="G56" s="169">
        <f t="shared" si="1"/>
        <v>10.9</v>
      </c>
      <c r="H56" s="120" t="s">
        <v>2721</v>
      </c>
      <c r="I56" s="119" t="s">
        <v>1155</v>
      </c>
      <c r="J56" s="119" t="s">
        <v>1035</v>
      </c>
      <c r="K56" s="116">
        <v>2037750000</v>
      </c>
      <c r="L56" s="122" t="s">
        <v>1148</v>
      </c>
      <c r="M56" s="115">
        <v>1</v>
      </c>
      <c r="N56" s="122" t="s">
        <v>2639</v>
      </c>
      <c r="O56" s="122" t="s">
        <v>1148</v>
      </c>
      <c r="P56" s="81"/>
    </row>
    <row r="57" spans="1:16" s="7" customFormat="1" ht="24.75" customHeight="1" outlineLevel="1" x14ac:dyDescent="0.25">
      <c r="A57" s="141">
        <v>10</v>
      </c>
      <c r="B57" s="120" t="s">
        <v>2703</v>
      </c>
      <c r="C57" s="122" t="s">
        <v>32</v>
      </c>
      <c r="D57" s="119" t="s">
        <v>2711</v>
      </c>
      <c r="E57" s="142">
        <v>41288</v>
      </c>
      <c r="F57" s="142">
        <v>41615</v>
      </c>
      <c r="G57" s="169">
        <f t="shared" si="1"/>
        <v>10.9</v>
      </c>
      <c r="H57" s="120" t="s">
        <v>2719</v>
      </c>
      <c r="I57" s="119" t="s">
        <v>421</v>
      </c>
      <c r="J57" s="119" t="s">
        <v>445</v>
      </c>
      <c r="K57" s="121">
        <v>78000000</v>
      </c>
      <c r="L57" s="122" t="s">
        <v>1148</v>
      </c>
      <c r="M57" s="115">
        <v>1</v>
      </c>
      <c r="N57" s="122" t="s">
        <v>2639</v>
      </c>
      <c r="O57" s="122" t="s">
        <v>1148</v>
      </c>
      <c r="P57" s="81"/>
    </row>
    <row r="58" spans="1:16" s="7" customFormat="1" ht="24.75" customHeight="1" outlineLevel="1" x14ac:dyDescent="0.25">
      <c r="A58" s="141">
        <v>11</v>
      </c>
      <c r="B58" s="120" t="s">
        <v>2703</v>
      </c>
      <c r="C58" s="122" t="s">
        <v>32</v>
      </c>
      <c r="D58" s="119" t="s">
        <v>2712</v>
      </c>
      <c r="E58" s="142">
        <v>41288</v>
      </c>
      <c r="F58" s="142">
        <v>41615</v>
      </c>
      <c r="G58" s="169">
        <f t="shared" si="1"/>
        <v>10.9</v>
      </c>
      <c r="H58" s="120" t="s">
        <v>2718</v>
      </c>
      <c r="I58" s="119" t="s">
        <v>421</v>
      </c>
      <c r="J58" s="119" t="s">
        <v>449</v>
      </c>
      <c r="K58" s="121">
        <v>71750000</v>
      </c>
      <c r="L58" s="122" t="s">
        <v>1148</v>
      </c>
      <c r="M58" s="115">
        <v>1</v>
      </c>
      <c r="N58" s="122" t="s">
        <v>2639</v>
      </c>
      <c r="O58" s="122" t="s">
        <v>1148</v>
      </c>
      <c r="P58" s="81"/>
    </row>
    <row r="59" spans="1:16" s="7" customFormat="1" ht="24.75" customHeight="1" outlineLevel="1" x14ac:dyDescent="0.25">
      <c r="A59" s="141">
        <v>12</v>
      </c>
      <c r="B59" s="120" t="s">
        <v>2703</v>
      </c>
      <c r="C59" s="122" t="s">
        <v>32</v>
      </c>
      <c r="D59" s="119" t="s">
        <v>2713</v>
      </c>
      <c r="E59" s="142">
        <v>41653</v>
      </c>
      <c r="F59" s="142">
        <v>41980</v>
      </c>
      <c r="G59" s="169">
        <f t="shared" si="1"/>
        <v>10.9</v>
      </c>
      <c r="H59" s="120" t="s">
        <v>2719</v>
      </c>
      <c r="I59" s="119" t="s">
        <v>421</v>
      </c>
      <c r="J59" s="119" t="s">
        <v>208</v>
      </c>
      <c r="K59" s="121">
        <v>82000000</v>
      </c>
      <c r="L59" s="122" t="s">
        <v>1148</v>
      </c>
      <c r="M59" s="115">
        <v>1</v>
      </c>
      <c r="N59" s="122" t="s">
        <v>2639</v>
      </c>
      <c r="O59" s="122" t="s">
        <v>1148</v>
      </c>
      <c r="P59" s="81"/>
    </row>
    <row r="60" spans="1:16" s="7" customFormat="1" ht="24.75" customHeight="1" outlineLevel="1" x14ac:dyDescent="0.25">
      <c r="A60" s="141">
        <v>13</v>
      </c>
      <c r="B60" s="120" t="s">
        <v>2703</v>
      </c>
      <c r="C60" s="122" t="s">
        <v>32</v>
      </c>
      <c r="D60" s="119" t="s">
        <v>2714</v>
      </c>
      <c r="E60" s="142">
        <v>41641</v>
      </c>
      <c r="F60" s="142">
        <v>42003</v>
      </c>
      <c r="G60" s="169">
        <f t="shared" si="1"/>
        <v>12.066666666666666</v>
      </c>
      <c r="H60" s="120" t="s">
        <v>2722</v>
      </c>
      <c r="I60" s="119" t="s">
        <v>1155</v>
      </c>
      <c r="J60" s="119" t="s">
        <v>1035</v>
      </c>
      <c r="K60" s="121">
        <v>2145000000</v>
      </c>
      <c r="L60" s="122" t="s">
        <v>1148</v>
      </c>
      <c r="M60" s="115">
        <v>1</v>
      </c>
      <c r="N60" s="122" t="s">
        <v>2639</v>
      </c>
      <c r="O60" s="122" t="s">
        <v>1148</v>
      </c>
      <c r="P60" s="81"/>
    </row>
    <row r="61" spans="1:16" s="7" customFormat="1" ht="24.75" customHeight="1" outlineLevel="1" x14ac:dyDescent="0.25">
      <c r="A61" s="141">
        <v>14</v>
      </c>
      <c r="B61" s="120" t="s">
        <v>2703</v>
      </c>
      <c r="C61" s="122" t="s">
        <v>32</v>
      </c>
      <c r="D61" s="119" t="s">
        <v>2715</v>
      </c>
      <c r="E61" s="142">
        <v>42005</v>
      </c>
      <c r="F61" s="142">
        <v>42368</v>
      </c>
      <c r="G61" s="169">
        <f t="shared" si="1"/>
        <v>12.1</v>
      </c>
      <c r="H61" s="120" t="s">
        <v>2723</v>
      </c>
      <c r="I61" s="119" t="s">
        <v>1155</v>
      </c>
      <c r="J61" s="119" t="s">
        <v>1035</v>
      </c>
      <c r="K61" s="121">
        <v>1431000000</v>
      </c>
      <c r="L61" s="122" t="s">
        <v>1148</v>
      </c>
      <c r="M61" s="115">
        <v>1</v>
      </c>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+IF(AND(K114&gt;0,O114="Ejecución"),(K114/877802)*Tabla283[[#This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+IF(AND(K119&gt;0,O119="Ejecución"),(K119/877802)*Tabla283[[#This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t="s">
        <v>2622</v>
      </c>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42" t="s">
        <v>2674</v>
      </c>
      <c r="J179" s="243"/>
      <c r="K179" s="243"/>
      <c r="L179" s="244"/>
      <c r="M179" s="175">
        <v>0.05</v>
      </c>
      <c r="O179" s="8"/>
      <c r="Q179" s="19"/>
      <c r="R179" s="19"/>
      <c r="S179" s="176">
        <f>IF(M179&gt;0,SUM(L179+M179),"")</f>
        <v>0.05</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166" t="s">
        <v>2633</v>
      </c>
      <c r="E185" s="96">
        <f>+(C185*SUM(K20:K35))</f>
        <v>0</v>
      </c>
      <c r="F185" s="94"/>
      <c r="G185" s="95"/>
      <c r="H185" s="90"/>
      <c r="I185" s="92" t="s">
        <v>2632</v>
      </c>
      <c r="J185" s="181">
        <f>M179</f>
        <v>0.05</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50"/>
      <c r="Q192" s="151"/>
      <c r="R192" s="152"/>
      <c r="S192" s="152"/>
      <c r="T192" s="151"/>
    </row>
    <row r="193" spans="1:18" x14ac:dyDescent="0.25">
      <c r="A193" s="9"/>
      <c r="C193" s="125">
        <v>40317</v>
      </c>
      <c r="D193" s="5"/>
      <c r="E193" s="124">
        <v>6955</v>
      </c>
      <c r="F193" s="5"/>
      <c r="G193" s="5"/>
      <c r="H193" s="144" t="s">
        <v>2724</v>
      </c>
      <c r="J193" s="5"/>
      <c r="K193" s="125">
        <v>40179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t="s">
        <v>2725</v>
      </c>
      <c r="J211" s="27" t="s">
        <v>2627</v>
      </c>
      <c r="K211" s="145" t="s">
        <v>2725</v>
      </c>
      <c r="L211" s="21"/>
      <c r="M211" s="21"/>
      <c r="N211" s="21"/>
      <c r="O211" s="8"/>
    </row>
    <row r="212" spans="1:15" x14ac:dyDescent="0.25">
      <c r="A212" s="9"/>
      <c r="B212" s="27" t="s">
        <v>2624</v>
      </c>
      <c r="C212" s="144" t="s">
        <v>2724</v>
      </c>
      <c r="D212" s="21"/>
      <c r="G212" s="27" t="s">
        <v>2626</v>
      </c>
      <c r="H212" s="145" t="s">
        <v>2726</v>
      </c>
      <c r="J212" s="27" t="s">
        <v>2628</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3" zoomScale="70" zoomScaleNormal="70" zoomScaleSheetLayoutView="40" zoomScalePageLayoutView="40" workbookViewId="0">
      <selection activeCell="I20" sqref="I20:M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44201.903584027779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4" t="str">
        <f>HYPERLINK("#Integrante_3!A109","CAPACIDAD RESIDUAL")</f>
        <v>CAPACIDAD RESIDUAL</v>
      </c>
      <c r="F8" s="265"/>
      <c r="G8" s="266"/>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4" t="str">
        <f>HYPERLINK("#Integrante_3!A162","TALENTO HUMANO")</f>
        <v>TALENTO HUMANO</v>
      </c>
      <c r="F9" s="265"/>
      <c r="G9" s="266"/>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4" t="str">
        <f>HYPERLINK("#Integrante_3!F162","INFRAESTRUCTURA")</f>
        <v>INFRAESTRUCTURA</v>
      </c>
      <c r="F10" s="265"/>
      <c r="G10" s="266"/>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91" t="s">
        <v>2681</v>
      </c>
      <c r="G20" s="5"/>
      <c r="H20" s="267"/>
      <c r="I20" s="146"/>
      <c r="J20" s="147"/>
      <c r="K20" s="148"/>
      <c r="L20" s="149"/>
      <c r="M20" s="149"/>
      <c r="N20" s="132">
        <f>+(M20-L20)/30</f>
        <v>0</v>
      </c>
      <c r="O20" s="135"/>
      <c r="U20" s="131"/>
      <c r="V20" s="107">
        <f ca="1">NOW()</f>
        <v>44201.903584027779</v>
      </c>
      <c r="W20" s="107">
        <f ca="1">NOW()</f>
        <v>44201.903584027779</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t="s">
        <v>31</v>
      </c>
      <c r="D48" s="119"/>
      <c r="E48" s="142"/>
      <c r="F48" s="142"/>
      <c r="G48" s="169" t="str">
        <f>IF(AND(E48&lt;&gt;"",F48&lt;&gt;""),((F48-E48)/30),"")</f>
        <v/>
      </c>
      <c r="H48" s="120"/>
      <c r="I48" s="119"/>
      <c r="J48" s="119"/>
      <c r="K48" s="121"/>
      <c r="L48" s="122" t="s">
        <v>1148</v>
      </c>
      <c r="M48" s="178"/>
      <c r="N48" s="122" t="s">
        <v>2639</v>
      </c>
      <c r="O48" s="122" t="s">
        <v>1148</v>
      </c>
      <c r="P48" s="80"/>
    </row>
    <row r="49" spans="1:16" s="6" customFormat="1" ht="24.75" customHeight="1" x14ac:dyDescent="0.25">
      <c r="A49" s="140">
        <v>2</v>
      </c>
      <c r="B49" s="120"/>
      <c r="C49" s="122" t="s">
        <v>31</v>
      </c>
      <c r="D49" s="119"/>
      <c r="E49" s="142"/>
      <c r="F49" s="142"/>
      <c r="G49" s="169" t="str">
        <f t="shared" ref="G49:G107" si="1">IF(AND(E49&lt;&gt;"",F49&lt;&gt;""),((F49-E49)/30),"")</f>
        <v/>
      </c>
      <c r="H49" s="120"/>
      <c r="I49" s="119"/>
      <c r="J49" s="119"/>
      <c r="K49" s="121"/>
      <c r="L49" s="122" t="s">
        <v>1148</v>
      </c>
      <c r="M49" s="178"/>
      <c r="N49" s="122" t="s">
        <v>2639</v>
      </c>
      <c r="O49" s="122" t="s">
        <v>1148</v>
      </c>
      <c r="P49" s="80"/>
    </row>
    <row r="50" spans="1:16" s="6" customFormat="1" ht="24.75" customHeight="1" x14ac:dyDescent="0.25">
      <c r="A50" s="140">
        <v>3</v>
      </c>
      <c r="B50" s="120"/>
      <c r="C50" s="122" t="s">
        <v>31</v>
      </c>
      <c r="D50" s="119"/>
      <c r="E50" s="142"/>
      <c r="F50" s="142"/>
      <c r="G50" s="169" t="str">
        <f t="shared" si="1"/>
        <v/>
      </c>
      <c r="H50" s="117"/>
      <c r="I50" s="119"/>
      <c r="J50" s="119"/>
      <c r="K50" s="121"/>
      <c r="L50" s="122" t="s">
        <v>1148</v>
      </c>
      <c r="M50" s="178"/>
      <c r="N50" s="122" t="s">
        <v>2639</v>
      </c>
      <c r="O50" s="122" t="s">
        <v>1148</v>
      </c>
      <c r="P50" s="80"/>
    </row>
    <row r="51" spans="1:16" s="6" customFormat="1" ht="24.75" customHeight="1" outlineLevel="1" x14ac:dyDescent="0.25">
      <c r="A51" s="140">
        <v>4</v>
      </c>
      <c r="B51" s="120"/>
      <c r="C51" s="122" t="s">
        <v>31</v>
      </c>
      <c r="D51" s="119"/>
      <c r="E51" s="142"/>
      <c r="F51" s="142"/>
      <c r="G51" s="169" t="str">
        <f t="shared" si="1"/>
        <v/>
      </c>
      <c r="H51" s="120"/>
      <c r="I51" s="119"/>
      <c r="J51" s="119"/>
      <c r="K51" s="121"/>
      <c r="L51" s="122" t="s">
        <v>1148</v>
      </c>
      <c r="M51" s="178"/>
      <c r="N51" s="122" t="s">
        <v>2639</v>
      </c>
      <c r="O51" s="122" t="s">
        <v>1148</v>
      </c>
      <c r="P51" s="80"/>
    </row>
    <row r="52" spans="1:16" s="7" customFormat="1" ht="24.75" customHeight="1" outlineLevel="1" x14ac:dyDescent="0.25">
      <c r="A52" s="141">
        <v>5</v>
      </c>
      <c r="B52" s="120"/>
      <c r="C52" s="122" t="s">
        <v>31</v>
      </c>
      <c r="D52" s="119"/>
      <c r="E52" s="142"/>
      <c r="F52" s="142"/>
      <c r="G52" s="169" t="str">
        <f t="shared" si="1"/>
        <v/>
      </c>
      <c r="H52" s="117"/>
      <c r="I52" s="119"/>
      <c r="J52" s="119"/>
      <c r="K52" s="121"/>
      <c r="L52" s="122" t="s">
        <v>1148</v>
      </c>
      <c r="M52" s="178"/>
      <c r="N52" s="122" t="s">
        <v>2639</v>
      </c>
      <c r="O52" s="122" t="s">
        <v>1148</v>
      </c>
      <c r="P52" s="81"/>
    </row>
    <row r="53" spans="1:16" s="7" customFormat="1" ht="24.75" customHeight="1" outlineLevel="1" x14ac:dyDescent="0.25">
      <c r="A53" s="141">
        <v>6</v>
      </c>
      <c r="B53" s="120"/>
      <c r="C53" s="122" t="s">
        <v>31</v>
      </c>
      <c r="D53" s="119"/>
      <c r="E53" s="142"/>
      <c r="F53" s="142"/>
      <c r="G53" s="169" t="str">
        <f t="shared" si="1"/>
        <v/>
      </c>
      <c r="H53" s="117"/>
      <c r="I53" s="119"/>
      <c r="J53" s="119"/>
      <c r="K53" s="121"/>
      <c r="L53" s="122" t="s">
        <v>1148</v>
      </c>
      <c r="M53" s="178"/>
      <c r="N53" s="122" t="s">
        <v>2639</v>
      </c>
      <c r="O53" s="122" t="s">
        <v>1148</v>
      </c>
      <c r="P53" s="81"/>
    </row>
    <row r="54" spans="1:16" s="7" customFormat="1" ht="24.75" customHeight="1" outlineLevel="1" x14ac:dyDescent="0.25">
      <c r="A54" s="141">
        <v>7</v>
      </c>
      <c r="B54" s="120"/>
      <c r="C54" s="122" t="s">
        <v>31</v>
      </c>
      <c r="D54" s="119"/>
      <c r="E54" s="142"/>
      <c r="F54" s="142"/>
      <c r="G54" s="169" t="str">
        <f t="shared" si="1"/>
        <v/>
      </c>
      <c r="H54" s="120"/>
      <c r="I54" s="119"/>
      <c r="J54" s="119"/>
      <c r="K54" s="116"/>
      <c r="L54" s="122" t="s">
        <v>1148</v>
      </c>
      <c r="M54" s="178"/>
      <c r="N54" s="122" t="s">
        <v>2639</v>
      </c>
      <c r="O54" s="122" t="s">
        <v>1148</v>
      </c>
      <c r="P54" s="81"/>
    </row>
    <row r="55" spans="1:16" s="7" customFormat="1" ht="24.75" customHeight="1" outlineLevel="1" x14ac:dyDescent="0.25">
      <c r="A55" s="141">
        <v>8</v>
      </c>
      <c r="B55" s="120"/>
      <c r="C55" s="122" t="s">
        <v>31</v>
      </c>
      <c r="D55" s="119"/>
      <c r="E55" s="142"/>
      <c r="F55" s="142"/>
      <c r="G55" s="169" t="str">
        <f t="shared" si="1"/>
        <v/>
      </c>
      <c r="H55" s="120"/>
      <c r="I55" s="119"/>
      <c r="J55" s="119"/>
      <c r="K55" s="116"/>
      <c r="L55" s="122" t="s">
        <v>1148</v>
      </c>
      <c r="M55" s="178"/>
      <c r="N55" s="122" t="s">
        <v>2639</v>
      </c>
      <c r="O55" s="122" t="s">
        <v>1148</v>
      </c>
      <c r="P55" s="81"/>
    </row>
    <row r="56" spans="1:16" s="7" customFormat="1" ht="24.75" customHeight="1" outlineLevel="1" x14ac:dyDescent="0.25">
      <c r="A56" s="141">
        <v>9</v>
      </c>
      <c r="B56" s="120"/>
      <c r="C56" s="122" t="s">
        <v>31</v>
      </c>
      <c r="D56" s="119"/>
      <c r="E56" s="142"/>
      <c r="F56" s="142"/>
      <c r="G56" s="169" t="str">
        <f t="shared" si="1"/>
        <v/>
      </c>
      <c r="H56" s="120"/>
      <c r="I56" s="119"/>
      <c r="J56" s="119"/>
      <c r="K56" s="116"/>
      <c r="L56" s="122" t="s">
        <v>1148</v>
      </c>
      <c r="M56" s="178"/>
      <c r="N56" s="122" t="s">
        <v>2639</v>
      </c>
      <c r="O56" s="122" t="s">
        <v>1148</v>
      </c>
      <c r="P56" s="81"/>
    </row>
    <row r="57" spans="1:16" s="7" customFormat="1" ht="24.75" customHeight="1" outlineLevel="1" x14ac:dyDescent="0.25">
      <c r="A57" s="141">
        <v>10</v>
      </c>
      <c r="B57" s="120"/>
      <c r="C57" s="122" t="s">
        <v>31</v>
      </c>
      <c r="D57" s="119"/>
      <c r="E57" s="142"/>
      <c r="F57" s="142"/>
      <c r="G57" s="169" t="str">
        <f t="shared" si="1"/>
        <v/>
      </c>
      <c r="H57" s="120"/>
      <c r="I57" s="119"/>
      <c r="J57" s="119"/>
      <c r="K57" s="121"/>
      <c r="L57" s="122" t="s">
        <v>1148</v>
      </c>
      <c r="M57" s="178"/>
      <c r="N57" s="122" t="s">
        <v>2639</v>
      </c>
      <c r="O57" s="122" t="s">
        <v>1148</v>
      </c>
      <c r="P57" s="81"/>
    </row>
    <row r="58" spans="1:16" s="7" customFormat="1" ht="24.75" customHeight="1" outlineLevel="1" x14ac:dyDescent="0.25">
      <c r="A58" s="141">
        <v>11</v>
      </c>
      <c r="B58" s="120"/>
      <c r="C58" s="122" t="s">
        <v>31</v>
      </c>
      <c r="D58" s="119"/>
      <c r="E58" s="142"/>
      <c r="F58" s="142"/>
      <c r="G58" s="169" t="str">
        <f t="shared" si="1"/>
        <v/>
      </c>
      <c r="H58" s="120"/>
      <c r="I58" s="119"/>
      <c r="J58" s="119"/>
      <c r="K58" s="121"/>
      <c r="L58" s="122" t="s">
        <v>1148</v>
      </c>
      <c r="M58" s="178"/>
      <c r="N58" s="122" t="s">
        <v>2639</v>
      </c>
      <c r="O58" s="122" t="s">
        <v>1148</v>
      </c>
      <c r="P58" s="81"/>
    </row>
    <row r="59" spans="1:16" s="7" customFormat="1" ht="24.75" customHeight="1" outlineLevel="1" x14ac:dyDescent="0.25">
      <c r="A59" s="141">
        <v>12</v>
      </c>
      <c r="B59" s="120"/>
      <c r="C59" s="122" t="s">
        <v>31</v>
      </c>
      <c r="D59" s="119"/>
      <c r="E59" s="142"/>
      <c r="F59" s="142"/>
      <c r="G59" s="169" t="str">
        <f t="shared" si="1"/>
        <v/>
      </c>
      <c r="H59" s="117"/>
      <c r="I59" s="119"/>
      <c r="J59" s="119"/>
      <c r="K59" s="121"/>
      <c r="L59" s="122" t="s">
        <v>1148</v>
      </c>
      <c r="M59" s="178"/>
      <c r="N59" s="122" t="s">
        <v>2639</v>
      </c>
      <c r="O59" s="122" t="s">
        <v>1148</v>
      </c>
      <c r="P59" s="81"/>
    </row>
    <row r="60" spans="1:16" s="7" customFormat="1" ht="24.75" customHeight="1" outlineLevel="1" x14ac:dyDescent="0.25">
      <c r="A60" s="141">
        <v>13</v>
      </c>
      <c r="B60" s="120"/>
      <c r="C60" s="122" t="s">
        <v>31</v>
      </c>
      <c r="D60" s="119"/>
      <c r="E60" s="142"/>
      <c r="F60" s="142"/>
      <c r="G60" s="169" t="str">
        <f t="shared" si="1"/>
        <v/>
      </c>
      <c r="H60" s="117"/>
      <c r="I60" s="119"/>
      <c r="J60" s="119"/>
      <c r="K60" s="121"/>
      <c r="L60" s="122" t="s">
        <v>1148</v>
      </c>
      <c r="M60" s="178"/>
      <c r="N60" s="122" t="s">
        <v>2639</v>
      </c>
      <c r="O60" s="122" t="s">
        <v>1148</v>
      </c>
      <c r="P60" s="81"/>
    </row>
    <row r="61" spans="1:16" s="7" customFormat="1" ht="24.75" customHeight="1" outlineLevel="1" x14ac:dyDescent="0.25">
      <c r="A61" s="141">
        <v>14</v>
      </c>
      <c r="B61" s="120"/>
      <c r="C61" s="122" t="s">
        <v>31</v>
      </c>
      <c r="D61" s="119"/>
      <c r="E61" s="142"/>
      <c r="F61" s="142"/>
      <c r="G61" s="169" t="str">
        <f t="shared" si="1"/>
        <v/>
      </c>
      <c r="H61" s="117"/>
      <c r="I61" s="119"/>
      <c r="J61" s="119"/>
      <c r="K61" s="121"/>
      <c r="L61" s="122" t="s">
        <v>1148</v>
      </c>
      <c r="M61" s="178"/>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82"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61"/>
      <c r="S175" s="19"/>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61" t="s">
        <v>2623</v>
      </c>
      <c r="S176" s="19"/>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2674</v>
      </c>
      <c r="J177" s="243"/>
      <c r="K177" s="243"/>
      <c r="L177" s="244"/>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44201.903584027779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4" t="str">
        <f>HYPERLINK("#Integrante_4!A109","CAPACIDAD RESIDUAL")</f>
        <v>CAPACIDAD RESIDUAL</v>
      </c>
      <c r="F8" s="265"/>
      <c r="G8" s="266"/>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4" t="str">
        <f>HYPERLINK("#Integrante_4!A162","TALENTO HUMANO")</f>
        <v>TALENTO HUMANO</v>
      </c>
      <c r="F9" s="265"/>
      <c r="G9" s="266"/>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4" t="str">
        <f>HYPERLINK("#Integrante_4!F162","INFRAESTRUCTURA")</f>
        <v>INFRAESTRUCTURA</v>
      </c>
      <c r="F10" s="265"/>
      <c r="G10" s="266"/>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44201.903584027779</v>
      </c>
      <c r="W20" s="107">
        <f ca="1">NOW()</f>
        <v>44201.903584027779</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61"/>
      <c r="S177" s="19"/>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61" t="s">
        <v>2623</v>
      </c>
      <c r="S178" s="19"/>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2674</v>
      </c>
      <c r="J179" s="243"/>
      <c r="K179" s="243"/>
      <c r="L179" s="244"/>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44201.903584027779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4" t="str">
        <f>HYPERLINK("#Integrante_5!A109","CAPACIDAD RESIDUAL")</f>
        <v>CAPACIDAD RESIDUAL</v>
      </c>
      <c r="F8" s="265"/>
      <c r="G8" s="266"/>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4" t="str">
        <f>HYPERLINK("#Integrante_5!A162","TALENTO HUMANO")</f>
        <v>TALENTO HUMANO</v>
      </c>
      <c r="F9" s="265"/>
      <c r="G9" s="266"/>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4" t="str">
        <f>HYPERLINK("#Integrante_5!F162","INFRAESTRUCTURA")</f>
        <v>INFRAESTRUCTURA</v>
      </c>
      <c r="F10" s="265"/>
      <c r="G10" s="266"/>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44201.903584027779</v>
      </c>
      <c r="W20" s="107">
        <f ca="1">NOW()</f>
        <v>44201.903584027779</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82"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61"/>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9"/>
      <c r="S176" s="161" t="s">
        <v>2623</v>
      </c>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2672</v>
      </c>
      <c r="J177" s="243"/>
      <c r="K177" s="243"/>
      <c r="L177" s="244"/>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9" zoomScale="70" zoomScaleNormal="70" zoomScaleSheetLayoutView="40" zoomScalePageLayoutView="40" workbookViewId="0">
      <selection activeCell="E214" sqref="E2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44201.903584027779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4" t="str">
        <f>HYPERLINK("#Integrante_6!A109","CAPACIDAD RESIDUAL")</f>
        <v>CAPACIDAD RESIDUAL</v>
      </c>
      <c r="F8" s="265"/>
      <c r="G8" s="266"/>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4" t="str">
        <f>HYPERLINK("#Integrante_6!A162","TALENTO HUMANO")</f>
        <v>TALENTO HUMANO</v>
      </c>
      <c r="F9" s="265"/>
      <c r="G9" s="266"/>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4" t="str">
        <f>HYPERLINK("#Integrante_6!F162","INFRAESTRUCTURA")</f>
        <v>INFRAESTRUCTURA</v>
      </c>
      <c r="F10" s="265"/>
      <c r="G10" s="266"/>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44201.903584027779</v>
      </c>
      <c r="W20" s="107">
        <f ca="1">NOW()</f>
        <v>44201.903584027779</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2672</v>
      </c>
      <c r="J179" s="243"/>
      <c r="K179" s="243"/>
      <c r="L179" s="244"/>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infopath/2007/PartnerControls"/>
    <ds:schemaRef ds:uri="http://purl.org/dc/terms/"/>
    <ds:schemaRef ds:uri="4fb10211-09fb-4e80-9f0b-184718d5d98c"/>
    <ds:schemaRef ds:uri="http://schemas.microsoft.com/office/2006/documentManagement/types"/>
    <ds:schemaRef ds:uri="a65d333d-5b59-4810-bc94-b80d9325abbc"/>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2020-12-11T17:12:38Z</cp:lastPrinted>
  <dcterms:created xsi:type="dcterms:W3CDTF">2020-10-14T21:57:42Z</dcterms:created>
  <dcterms:modified xsi:type="dcterms:W3CDTF">2021-01-06T02:41:31Z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