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<sst xmlns="http://schemas.openxmlformats.org/spreadsheetml/2006/main" count="4569" uniqueCount="2731">
  <si>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</si>
  <si>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</si>
  <si>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</si>
  <si>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</si>
  <si>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</si>
  <si>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</si>
  <si>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</si>
  <si>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</si>
  <si>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</si>
  <si>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</si>
  <si>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</si>
  <si>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</si>
  <si>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</si>
  <si>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</si>
  <si>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</si>
  <si>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</si>
  <si>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</si>
  <si>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</si>
  <si>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</si>
  <si>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</si>
  <si>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</si>
  <si>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</si>
  <si>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</si>
  <si>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</si>
  <si>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</si>
  <si>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</si>
  <si>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</si>
  <si>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</si>
  <si>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</si>
  <si>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</si>
  <si>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</si>
  <si>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</si>
  <si>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</si>
  <si>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</si>
  <si>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</si>
  <si>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</si>
  <si>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</si>
  <si>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</si>
  <si>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</si>
  <si>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</si>
  <si>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</si>
  <si>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</si>
  <si>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</si>
  <si>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</si>
  <si>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</si>
  <si>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</si>
  <si>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</si>
  <si>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</si>
  <si>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</si>
  <si>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</si>
  <si>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</si>
  <si>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</si>
  <si>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</si>
  <si>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</si>
  <si>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</si>
  <si>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</si>
  <si>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</si>
  <si>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</si>
  <si>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</si>
  <si>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</si>
  <si>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</si>
  <si>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</si>
  <si>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</si>
  <si>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</si>
  <si>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</si>
  <si>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</si>
  <si>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</si>
  <si>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</si>
  <si>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</si>
  <si>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</si>
  <si>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</si>
  <si>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</si>
  <si>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</si>
  <si>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</si>
  <si>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</si>
  <si>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</si>
  <si>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</si>
  <si>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</si>
  <si>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</si>
  <si>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</si>
  <si>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</si>
  <si>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</si>
  <si>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</si>
  <si>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</si>
  <si>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</si>
  <si>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</si>
  <si>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</si>
  <si>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</si>
  <si>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</si>
  <si>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</si>
  <si>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</si>
  <si>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</si>
  <si>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</si>
  <si>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</si>
  <si>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</si>
  <si>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</si>
  <si>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</si>
  <si>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</si>
  <si>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</si>
  <si>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</si>
  <si>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</si>
  <si>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</si>
  <si>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</si>
  <si>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</si>
  <si>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</si>
  <si>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</si>
  <si>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</si>
  <si>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</si>
  <si>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</si>
  <si>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</si>
  <si>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</si>
  <si>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</si>
  <si>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</si>
  <si>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</si>
  <si>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</si>
  <si>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</si>
  <si>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</si>
  <si>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</si>
  <si>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</si>
  <si>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</si>
  <si>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</si>
  <si>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</si>
  <si>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</si>
  <si>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</si>
  <si>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</si>
  <si>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</si>
  <si>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</si>
  <si>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</si>
  <si>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</si>
  <si>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</si>
  <si>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</si>
  <si>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</si>
  <si>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</si>
  <si>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</si>
  <si>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</si>
  <si>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</si>
  <si>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</si>
  <si>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</si>
  <si>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</si>
  <si>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</si>
  <si>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</si>
  <si>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</si>
  <si>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</si>
  <si>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</si>
  <si>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</si>
  <si>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</si>
  <si>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</si>
  <si>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</si>
  <si>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</si>
  <si>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</si>
  <si>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</si>
  <si>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</si>
  <si>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</si>
  <si>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</si>
  <si>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</si>
  <si>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</si>
  <si>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</si>
  <si>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</si>
  <si>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</si>
  <si>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</si>
  <si>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</si>
  <si>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</si>
  <si>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</si>
  <si>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</si>
  <si>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</si>
  <si>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</si>
  <si>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</si>
  <si>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</si>
  <si>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</si>
  <si>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</si>
  <si>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</si>
  <si>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</si>
  <si>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</si>
  <si>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</si>
  <si>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</si>
  <si>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</si>
  <si>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</si>
  <si>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</si>
  <si>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</si>
  <si>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</si>
  <si>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</si>
  <si>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</si>
  <si>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</si>
  <si>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</si>
  <si>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</si>
  <si>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</si>
  <si>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</si>
  <si>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</si>
  <si>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</si>
  <si>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</si>
  <si>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</si>
  <si>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</si>
  <si>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</si>
  <si>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</si>
  <si>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</si>
  <si>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</si>
  <si>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</si>
  <si>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</si>
  <si>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</si>
  <si>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</si>
  <si>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</si>
  <si>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</si>
  <si>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</si>
  <si>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</si>
  <si>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</si>
  <si>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</si>
  <si>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</si>
  <si>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</si>
  <si>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</si>
  <si>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</si>
  <si>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</si>
  <si>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</si>
  <si>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</si>
  <si>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</si>
  <si>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</si>
  <si>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</si>
  <si>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</si>
  <si>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</si>
  <si>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</si>
  <si>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</si>
  <si>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</si>
  <si>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</si>
  <si>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</si>
  <si>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</si>
  <si>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</si>
  <si>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</si>
  <si>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</si>
  <si>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</si>
  <si>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</si>
  <si>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</si>
  <si>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</si>
  <si>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</si>
  <si>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</si>
  <si>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</si>
  <si>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</si>
  <si>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</si>
  <si>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</si>
  <si>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</si>
  <si>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</si>
  <si>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</si>
  <si>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</si>
  <si>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</si>
  <si>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</si>
  <si>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</si>
  <si>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</si>
  <si>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</si>
  <si>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</si>
  <si>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</si>
  <si>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</si>
  <si>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</si>
  <si>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</si>
  <si>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</si>
  <si>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</si>
  <si>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</si>
  <si>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</si>
  <si>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</si>
  <si>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</si>
  <si>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</si>
  <si>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</si>
  <si>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</si>
  <si>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</si>
  <si>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</si>
  <si>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</si>
  <si>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</si>
  <si>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</si>
  <si>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</si>
  <si>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</si>
  <si>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</si>
  <si>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</si>
  <si>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</si>
  <si>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</si>
  <si>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</si>
  <si>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</si>
  <si>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</si>
  <si>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</si>
  <si>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</si>
  <si>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</si>
  <si>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</si>
  <si>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</si>
  <si>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</si>
  <si>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</si>
  <si>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</si>
  <si>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</si>
  <si>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</si>
  <si>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</si>
  <si>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</si>
  <si>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</si>
  <si>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</si>
  <si>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</si>
  <si>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</si>
  <si>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</si>
  <si>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</si>
  <si>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</si>
  <si>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</si>
  <si>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</si>
  <si>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</si>
  <si>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</si>
  <si>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</si>
  <si>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</si>
  <si>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</si>
  <si>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</si>
  <si>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</si>
  <si>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</si>
  <si>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</si>
  <si>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</si>
  <si>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</si>
  <si>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</si>
  <si>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</si>
  <si>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</si>
  <si>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</si>
  <si>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</si>
  <si>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</si>
  <si>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</si>
  <si>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</si>
  <si>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</si>
  <si>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</si>
  <si>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</si>
  <si>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</si>
  <si>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</si>
  <si>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</si>
  <si>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</si>
  <si>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</si>
  <si>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</si>
  <si>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</si>
  <si>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</si>
  <si>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</si>
  <si>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</si>
  <si>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</si>
  <si>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</si>
  <si>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</si>
  <si>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</si>
  <si>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</si>
  <si>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</si>
  <si>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</si>
  <si>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</si>
  <si>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</si>
  <si>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</si>
  <si>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</si>
  <si>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</si>
  <si>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</si>
  <si>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</si>
  <si>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</si>
  <si>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</si>
  <si>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</si>
  <si>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</si>
  <si>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</si>
  <si>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</si>
  <si>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</si>
  <si>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</si>
  <si>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</si>
  <si>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</si>
  <si>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</si>
  <si>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</si>
  <si>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</si>
  <si>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</si>
  <si>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</si>
  <si>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</si>
  <si>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</si>
  <si>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</si>
  <si>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</si>
  <si>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</si>
  <si>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</si>
  <si>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</si>
  <si>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</si>
  <si>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</si>
  <si>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</si>
  <si>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</si>
  <si>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</si>
  <si>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</si>
  <si>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</si>
  <si>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</si>
  <si>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</si>
  <si>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</si>
  <si>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</si>
  <si>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</si>
  <si>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</si>
  <si>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</si>
  <si>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</si>
  <si>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</si>
  <si>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</si>
  <si>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</si>
  <si>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</si>
  <si>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</si>
  <si>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</si>
  <si>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</si>
  <si>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</si>
  <si>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</si>
  <si>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</si>
  <si>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</si>
  <si>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</si>
  <si>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</si>
  <si>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</si>
  <si>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</si>
  <si>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</si>
  <si>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</si>
  <si>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</si>
  <si>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</si>
  <si>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</si>
  <si>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</si>
  <si>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</si>
  <si>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</si>
  <si>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</si>
  <si>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</si>
  <si>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</si>
  <si>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</si>
  <si>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</si>
  <si>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</si>
  <si>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</si>
  <si>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</si>
  <si>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</si>
  <si>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</si>
  <si>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</si>
  <si>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</si>
  <si>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</si>
  <si>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</si>
  <si>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</si>
  <si>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</si>
  <si>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</si>
  <si>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</si>
  <si>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</si>
  <si>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</si>
  <si>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</si>
  <si>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</si>
  <si>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</si>
  <si>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</si>
  <si>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</si>
  <si>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</si>
  <si>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</si>
  <si>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</si>
  <si>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</si>
  <si>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</si>
  <si>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</si>
  <si>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</si>
  <si>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</si>
  <si>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</si>
  <si>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</si>
  <si>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</si>
  <si>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</si>
  <si>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</si>
  <si>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</si>
  <si>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</si>
  <si>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</si>
  <si>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</si>
  <si>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</si>
  <si>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</si>
  <si>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</si>
  <si>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</si>
  <si>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</si>
  <si>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</si>
  <si>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</si>
  <si>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</si>
  <si>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</si>
  <si>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</si>
  <si>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</si>
  <si>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</si>
  <si>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</si>
  <si>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</si>
  <si>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</si>
  <si>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</si>
  <si>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</si>
  <si>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</si>
  <si>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</si>
  <si>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</si>
  <si>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</si>
  <si>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</si>
  <si>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</si>
  <si>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</si>
  <si>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</si>
  <si>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</si>
  <si>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</si>
  <si>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</si>
  <si>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</si>
  <si>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</si>
  <si>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</si>
  <si>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</si>
  <si>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</si>
  <si>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</si>
  <si>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</si>
  <si>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</si>
  <si>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</si>
  <si>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</si>
  <si>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</si>
  <si>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</si>
  <si>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</si>
  <si>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</si>
  <si>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</si>
  <si>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</si>
  <si>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</si>
  <si>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</si>
  <si>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</si>
  <si>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</si>
  <si>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</si>
  <si>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</si>
  <si>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</si>
  <si>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</si>
  <si>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</si>
  <si>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</si>
  <si>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</si>
  <si>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</si>
  <si>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</si>
  <si>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</si>
  <si>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</si>
  <si>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</si>
  <si>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</si>
  <si>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</si>
  <si>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</si>
  <si>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</si>
  <si>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</si>
  <si>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</si>
  <si>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</si>
  <si>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</si>
  <si>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</si>
  <si>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</si>
  <si>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</si>
  <si>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</si>
  <si>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</si>
  <si>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</si>
  <si>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</si>
  <si>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</si>
  <si>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</si>
  <si>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</si>
  <si>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</si>
  <si>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</si>
  <si>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</si>
  <si>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</si>
  <si>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</si>
  <si>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</si>
  <si>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</si>
  <si>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</si>
  <si>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</si>
  <si>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</si>
  <si>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</si>
  <si>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</si>
  <si>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</si>
  <si>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</si>
  <si>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</si>
  <si>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</si>
  <si>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</si>
  <si>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</si>
  <si>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</si>
  <si>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</si>
  <si>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</si>
  <si>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</si>
  <si>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</si>
  <si>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</si>
  <si>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</si>
  <si>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</si>
  <si>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</si>
  <si>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</si>
  <si>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</si>
  <si>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</si>
  <si>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</si>
  <si>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</si>
  <si>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</si>
  <si>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</si>
  <si>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</si>
  <si>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</si>
  <si>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</si>
  <si>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</si>
  <si>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</si>
  <si>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</si>
  <si>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</si>
  <si>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</si>
  <si>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</si>
  <si>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</si>
  <si>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</si>
  <si>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</si>
  <si>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</si>
  <si>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</si>
  <si>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</si>
  <si>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</si>
  <si>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</si>
  <si>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</si>
  <si>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</si>
  <si>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</si>
  <si>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</si>
  <si>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</si>
  <si>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</si>
  <si>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</si>
  <si>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</si>
  <si>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</si>
  <si>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</si>
  <si>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</si>
  <si>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</si>
  <si>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</si>
  <si>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</si>
  <si>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</si>
  <si>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</si>
  <si>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</si>
  <si>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</si>
  <si>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</si>
  <si>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</si>
  <si>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</si>
  <si>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</si>
  <si>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</si>
  <si>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</si>
  <si>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</si>
  <si>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</si>
  <si>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</si>
  <si>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</si>
  <si>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</si>
  <si>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</si>
  <si>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</si>
  <si>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</si>
  <si>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</si>
  <si>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</si>
  <si>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</si>
  <si>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</si>
  <si>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</si>
  <si>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</si>
  <si>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</si>
  <si>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</si>
  <si>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</si>
  <si>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</si>
  <si>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</si>
  <si>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</si>
  <si>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</si>
  <si>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</si>
  <si>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</si>
  <si>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</si>
  <si>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</si>
  <si>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</si>
  <si>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</si>
  <si>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</si>
  <si>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</si>
  <si>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</si>
  <si>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</si>
  <si>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</si>
  <si>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</si>
  <si>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</si>
  <si>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</si>
  <si>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</si>
  <si>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</si>
  <si>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</si>
  <si>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</si>
  <si>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</si>
  <si>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</si>
  <si>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</si>
  <si>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</si>
  <si>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</si>
  <si>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</si>
  <si>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</si>
  <si>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</si>
  <si>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</si>
  <si>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</si>
  <si>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</si>
  <si>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</si>
  <si>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</si>
  <si>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</si>
  <si>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</si>
  <si>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</si>
  <si>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</si>
  <si>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</si>
  <si>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</si>
  <si>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</si>
  <si>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</si>
  <si>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</si>
  <si>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</si>
  <si>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</si>
  <si>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</si>
  <si>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</si>
  <si>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</si>
  <si>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</si>
  <si>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</si>
  <si>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</si>
  <si>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</si>
  <si>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</si>
  <si>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</si>
  <si>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</si>
  <si>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</si>
  <si>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</si>
  <si>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</si>
  <si>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</si>
  <si>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</si>
  <si>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</si>
  <si>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</si>
  <si>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</si>
  <si>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</si>
  <si>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</si>
  <si>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</si>
  <si>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</si>
  <si>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</si>
  <si>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</si>
  <si>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</si>
  <si>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</si>
  <si>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</si>
  <si>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</si>
  <si>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</si>
  <si>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</si>
  <si>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</si>
  <si>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</si>
  <si>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</si>
  <si>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</si>
  <si>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</si>
  <si>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</si>
  <si>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</si>
  <si>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</si>
  <si>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</si>
  <si>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</si>
  <si>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</si>
  <si>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</si>
  <si>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</si>
  <si>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</si>
  <si>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</si>
  <si>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</si>
  <si>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</si>
  <si>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</si>
  <si>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</si>
  <si>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</si>
  <si>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</si>
  <si>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</si>
  <si>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</si>
  <si>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</si>
  <si>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</si>
  <si>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</si>
  <si>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</si>
  <si>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</si>
  <si>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</si>
  <si>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</si>
  <si>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</si>
  <si>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</si>
  <si>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</si>
  <si>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</si>
  <si>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</si>
  <si>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</si>
  <si>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</si>
  <si>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</si>
  <si>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</si>
  <si>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</si>
  <si>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</si>
  <si>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</si>
  <si>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</si>
  <si>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</si>
  <si>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</si>
  <si>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</si>
  <si>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</si>
  <si>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</si>
  <si>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</si>
  <si>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</si>
  <si>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</si>
  <si>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</si>
  <si>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</si>
  <si>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</si>
  <si>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</si>
  <si>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</si>
  <si>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</si>
  <si>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</si>
  <si>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</si>
  <si>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</si>
  <si>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</si>
  <si>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</si>
  <si>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</si>
  <si>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</si>
  <si>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</si>
  <si>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</si>
  <si>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</si>
  <si>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</si>
  <si>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</si>
  <si>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</si>
  <si>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</si>
  <si>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</si>
  <si>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</si>
  <si>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</si>
  <si>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</si>
  <si>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</si>
  <si>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</si>
  <si>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</si>
  <si>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</si>
  <si>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</si>
  <si>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</si>
  <si>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</si>
  <si>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</si>
  <si>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</si>
  <si>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</si>
  <si>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</si>
  <si>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</si>
  <si>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</si>
  <si>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</si>
  <si>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</si>
  <si>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</si>
  <si>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</si>
  <si>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</si>
  <si>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</si>
  <si>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</si>
  <si>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</si>
  <si>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</si>
  <si>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</si>
  <si>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</si>
  <si>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</si>
  <si>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</si>
  <si>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</si>
  <si>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</si>
  <si>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</si>
  <si>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</si>
  <si>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</si>
  <si>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</si>
  <si>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</si>
  <si>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</si>
  <si>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</si>
  <si>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</si>
  <si>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</si>
  <si>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</si>
  <si>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</si>
  <si>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</si>
  <si>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</si>
  <si>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</si>
  <si>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</si>
  <si>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</si>
  <si>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</si>
  <si>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</si>
  <si>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</si>
  <si>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</si>
  <si>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</si>
  <si>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</si>
  <si>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</si>
  <si>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</si>
  <si>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</si>
  <si>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</si>
  <si>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</si>
  <si>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</si>
  <si>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</si>
  <si>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</si>
  <si>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</si>
  <si>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</si>
  <si>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</si>
  <si>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</si>
  <si>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</si>
  <si>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</si>
  <si>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</si>
  <si>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</si>
  <si>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</si>
  <si>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</si>
  <si>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</si>
  <si>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</si>
  <si>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</si>
  <si>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</si>
  <si>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</si>
  <si>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</si>
  <si>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</si>
  <si>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</si>
  <si>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</si>
  <si>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</si>
  <si>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</si>
  <si>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</si>
  <si>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</si>
  <si>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</si>
  <si>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</si>
  <si>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</si>
  <si>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</si>
  <si>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</si>
  <si>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</si>
  <si>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</si>
  <si>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</si>
  <si>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</si>
  <si>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</si>
  <si>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</si>
  <si>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</si>
  <si>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</si>
  <si>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</si>
  <si>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</si>
  <si>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</si>
  <si>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</si>
  <si>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</si>
  <si>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</si>
  <si>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</si>
  <si>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</si>
  <si>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</si>
  <si>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</si>
  <si>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</si>
  <si>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</si>
  <si>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</si>
  <si>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</si>
  <si>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</si>
  <si>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</si>
  <si>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</si>
  <si>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</si>
  <si>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</si>
  <si>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</si>
  <si>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</si>
  <si>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</si>
  <si>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</si>
  <si>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</si>
  <si>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</si>
  <si>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</si>
  <si>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</si>
  <si>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</si>
  <si>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</si>
  <si>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</si>
  <si>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</si>
  <si>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</si>
  <si>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</si>
  <si>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</si>
  <si>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</si>
  <si>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</si>
  <si>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</si>
  <si>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</si>
  <si>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</si>
  <si>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</si>
  <si>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</si>
  <si>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</si>
  <si>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</si>
  <si>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</si>
  <si>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</si>
  <si>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</si>
  <si>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</si>
  <si>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</si>
  <si>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</si>
  <si>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</si>
  <si>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</si>
  <si>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</si>
  <si>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</si>
  <si>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</si>
  <si>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</si>
  <si>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</si>
  <si>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</si>
  <si>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</si>
  <si>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</si>
  <si>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</si>
  <si>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</si>
  <si>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</si>
  <si>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</si>
  <si>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</si>
  <si>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</si>
  <si>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</si>
  <si>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</si>
  <si>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</si>
  <si>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</si>
  <si>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</si>
  <si>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</si>
  <si>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</si>
  <si>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</si>
  <si>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</si>
  <si>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</si>
  <si>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</si>
  <si>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</si>
  <si>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</si>
  <si>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</si>
  <si>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</si>
  <si>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</si>
  <si>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</si>
  <si>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</si>
  <si>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</si>
  <si>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</si>
  <si>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</si>
  <si>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</si>
  <si>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</si>
  <si>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</si>
  <si>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</si>
  <si>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</si>
  <si>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</si>
  <si>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</si>
  <si>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</si>
  <si>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</si>
  <si>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</si>
  <si>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</si>
  <si>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</si>
  <si>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</si>
  <si>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</si>
  <si>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</si>
  <si>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</si>
  <si>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</si>
  <si>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</si>
  <si>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</si>
  <si>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</si>
  <si>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</si>
  <si>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</si>
  <si>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</si>
  <si>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</si>
  <si>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</si>
  <si>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</si>
  <si>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</si>
  <si>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</si>
  <si>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</si>
  <si>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</si>
  <si>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</si>
  <si>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</si>
  <si>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</si>
  <si>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</si>
  <si>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</si>
  <si>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</si>
  <si>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</si>
  <si>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</si>
  <si>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</si>
  <si>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</si>
  <si>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</si>
  <si>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</si>
  <si>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</si>
  <si>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</si>
  <si>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</si>
  <si>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</si>
  <si>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</si>
  <si>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</si>
  <si>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</si>
  <si>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</si>
  <si>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</si>
  <si>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</si>
  <si>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</si>
  <si>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</si>
  <si>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</si>
  <si>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</si>
  <si>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</si>
  <si>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</si>
  <si>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</si>
  <si>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</si>
  <si>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</si>
  <si>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</si>
  <si>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</si>
  <si>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</si>
  <si>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</si>
  <si>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</si>
  <si>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</si>
  <si>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</si>
  <si>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</si>
  <si>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</si>
  <si>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</si>
  <si>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</si>
  <si>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</si>
  <si>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</si>
  <si>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</si>
  <si>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</si>
  <si>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</si>
  <si>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</si>
  <si>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</si>
  <si>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</si>
  <si>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</si>
  <si>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</si>
  <si>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</si>
  <si>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</si>
  <si>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</si>
  <si>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</si>
  <si>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</si>
  <si>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</si>
  <si>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</si>
  <si>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</si>
  <si>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</si>
  <si>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</si>
  <si>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</si>
  <si>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</si>
  <si>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</si>
  <si>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</si>
  <si>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</si>
  <si>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</si>
  <si>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</si>
  <si>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</si>
  <si>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</si>
  <si>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</si>
  <si>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</si>
  <si>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</si>
  <si>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</si>
  <si>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</si>
  <si>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</si>
  <si>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</si>
  <si>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</si>
  <si>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</si>
  <si>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</si>
  <si>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</si>
  <si>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</si>
  <si>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</si>
  <si>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</si>
  <si>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</si>
  <si>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</si>
  <si>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</si>
  <si>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</si>
  <si>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</si>
  <si>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</si>
  <si>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</si>
  <si>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</si>
  <si>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</si>
  <si>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</si>
  <si>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</si>
  <si>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</si>
  <si>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</si>
  <si>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</si>
  <si>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</si>
  <si>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</si>
  <si>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</si>
  <si>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</si>
  <si>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</si>
  <si>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</si>
  <si>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</si>
  <si>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</si>
  <si>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</si>
  <si>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</si>
  <si>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</si>
  <si>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</si>
  <si>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</si>
  <si>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</si>
  <si>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</si>
  <si>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</si>
  <si>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</si>
  <si>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</si>
  <si>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</si>
  <si>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</si>
  <si>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</si>
  <si>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</si>
  <si>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</si>
  <si>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</si>
  <si>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</si>
  <si>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</si>
  <si>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</si>
  <si>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</si>
  <si>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</si>
  <si>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</si>
  <si>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</si>
  <si>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</si>
  <si>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</si>
  <si>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</si>
  <si>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</si>
  <si>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</si>
  <si>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</si>
  <si>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</si>
  <si>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</si>
  <si>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</si>
  <si>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</si>
  <si>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</si>
  <si>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</si>
  <si>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</si>
  <si>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</si>
  <si>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</si>
  <si>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</si>
  <si>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</si>
  <si>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</si>
  <si>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</si>
  <si>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</si>
  <si>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</si>
  <si>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</si>
  <si>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</si>
  <si>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</si>
  <si>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</si>
  <si>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</si>
  <si>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</si>
  <si>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</si>
  <si>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</si>
  <si>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</si>
  <si>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</si>
  <si>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</si>
  <si>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</si>
  <si>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</si>
  <si>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</si>
  <si>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</si>
  <si>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</si>
  <si>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</si>
  <si>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</si>
  <si>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</si>
  <si>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</si>
  <si>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</si>
  <si>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</si>
  <si>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</si>
  <si>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</si>
  <si>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</si>
  <si>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</si>
  <si>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</si>
  <si>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</si>
  <si>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</si>
  <si>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</si>
  <si>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</si>
  <si>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</si>
  <si>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</si>
  <si>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</si>
  <si>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</si>
  <si>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</si>
  <si>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</si>
  <si>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</si>
  <si>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</si>
  <si>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</si>
  <si>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</si>
  <si>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</si>
  <si>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</si>
  <si>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</si>
  <si>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</si>
  <si>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</si>
  <si>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</si>
  <si>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</si>
  <si>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</si>
  <si>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</si>
  <si>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</si>
  <si>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</si>
  <si>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</si>
  <si>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</si>
  <si>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</si>
  <si>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</si>
  <si>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</si>
  <si>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</si>
  <si>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</si>
  <si>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</si>
  <si>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</si>
  <si>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</si>
  <si>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</si>
  <si>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</si>
  <si>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</si>
  <si>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</si>
  <si>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</si>
  <si>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</si>
  <si>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</si>
  <si>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</si>
  <si>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</si>
  <si>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</si>
  <si>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</si>
  <si>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</si>
  <si>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</si>
  <si>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</si>
  <si>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</si>
  <si>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</si>
  <si>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</si>
  <si>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</si>
  <si>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</si>
  <si>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</si>
  <si>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</si>
  <si>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</si>
  <si>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</si>
  <si>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</si>
  <si>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</si>
  <si>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</si>
  <si>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</si>
  <si>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</si>
  <si>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</si>
  <si>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</si>
  <si>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</si>
  <si>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</si>
  <si>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</si>
  <si>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</si>
  <si>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</si>
  <si>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</si>
  <si>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</si>
  <si>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</si>
  <si>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</si>
  <si>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</si>
  <si>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</si>
  <si>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</si>
  <si>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</si>
  <si>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</si>
  <si>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</si>
  <si>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</si>
  <si>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</si>
  <si>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</si>
  <si>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</si>
  <si>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</si>
  <si>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</si>
  <si>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</si>
  <si>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</si>
  <si>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</si>
  <si>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</si>
  <si>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</si>
  <si>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</si>
  <si>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</si>
  <si>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</si>
  <si>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</si>
  <si>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</si>
  <si>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</si>
  <si>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</si>
  <si>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</si>
  <si>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</si>
  <si>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</si>
  <si>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</si>
  <si>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</si>
  <si>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</si>
  <si>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</si>
  <si>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</si>
  <si>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</si>
  <si>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</si>
  <si>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</si>
  <si>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</si>
  <si>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</si>
  <si>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</si>
  <si>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</si>
  <si>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</si>
  <si>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</si>
  <si>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</si>
  <si>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</si>
  <si>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</si>
  <si>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</si>
  <si>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</si>
  <si>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</si>
  <si>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</si>
  <si>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</si>
  <si>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</si>
  <si>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</si>
  <si>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</si>
  <si>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</si>
  <si>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</si>
  <si>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</si>
  <si>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</si>
  <si>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</si>
  <si>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</si>
  <si>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</si>
  <si>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</si>
  <si>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</si>
  <si>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</si>
  <si>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</si>
  <si>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</si>
  <si>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</si>
  <si>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</si>
  <si>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</si>
  <si>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</si>
  <si>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</si>
  <si>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</si>
  <si>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</si>
  <si>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</si>
  <si>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</si>
  <si>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</si>
  <si>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</si>
  <si>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</si>
  <si>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</si>
  <si>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</si>
  <si>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</si>
  <si>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</si>
  <si>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</si>
  <si>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</si>
  <si>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</si>
  <si>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</si>
  <si>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</si>
  <si>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</si>
  <si>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</si>
  <si>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</si>
  <si>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</si>
  <si>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</si>
  <si>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</si>
  <si>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</si>
  <si>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</si>
  <si>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</si>
  <si>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</si>
  <si>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</si>
  <si>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</si>
  <si>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</si>
  <si>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</si>
  <si>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</si>
  <si>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</si>
  <si>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</si>
  <si>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</si>
  <si>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</si>
  <si>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</si>
  <si>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</si>
  <si>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</si>
  <si>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</si>
  <si>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</si>
  <si>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</si>
  <si>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</si>
  <si>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</si>
  <si>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</si>
  <si>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</si>
  <si>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</si>
  <si>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</si>
  <si>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</si>
  <si>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</si>
  <si>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</si>
  <si>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</si>
  <si>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</si>
  <si>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</si>
  <si>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</si>
  <si>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</si>
  <si>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</si>
  <si>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</si>
  <si>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</si>
  <si>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</si>
  <si>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</si>
  <si>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</si>
  <si>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</si>
  <si>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</si>
  <si>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</si>
  <si>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</si>
  <si>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</si>
  <si>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</si>
  <si>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</si>
  <si>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</si>
  <si>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</si>
  <si>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</si>
  <si>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</si>
  <si>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</si>
  <si>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</si>
  <si>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</si>
  <si>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</si>
  <si>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</si>
  <si>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</si>
  <si>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</si>
  <si>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</si>
  <si>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</si>
  <si>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</si>
  <si>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</si>
  <si>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</si>
  <si>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</si>
  <si>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</si>
  <si>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</si>
  <si>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</si>
  <si>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</si>
  <si>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</si>
  <si>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</si>
  <si>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</si>
  <si>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</si>
  <si>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</si>
  <si>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</si>
  <si>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</si>
  <si>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</si>
  <si>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</si>
  <si>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</si>
  <si>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</si>
  <si>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</si>
  <si>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</si>
  <si>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</si>
  <si>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</si>
  <si>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</si>
  <si>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</si>
  <si>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</si>
  <si>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</si>
  <si>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</si>
  <si>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</si>
  <si>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</si>
  <si>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</si>
  <si>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</si>
  <si>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</si>
  <si>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</si>
  <si>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</si>
  <si>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</si>
  <si>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</si>
  <si>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</si>
  <si>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</si>
  <si>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</si>
  <si>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</si>
  <si>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</si>
  <si>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</si>
  <si>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</si>
  <si>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</si>
  <si>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</si>
  <si>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</si>
  <si>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</si>
  <si>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</si>
  <si>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</si>
  <si>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</si>
  <si>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</si>
  <si>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</si>
  <si>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</si>
  <si>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</si>
  <si>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</si>
  <si>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</si>
  <si>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</si>
  <si>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</si>
  <si>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</si>
  <si>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</si>
  <si>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</si>
  <si>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</si>
  <si>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</si>
  <si>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</si>
  <si>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</si>
  <si>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</si>
  <si>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</si>
  <si>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</si>
  <si>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</si>
  <si>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</si>
  <si>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</si>
  <si>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</si>
  <si>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</si>
  <si>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</si>
  <si>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</si>
  <si>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</si>
  <si>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</si>
  <si>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</si>
  <si>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</si>
  <si>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</si>
  <si>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</si>
  <si>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</si>
  <si>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</si>
  <si>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</si>
  <si>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</si>
  <si>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</si>
  <si>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</si>
  <si>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</si>
  <si>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</si>
  <si>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</si>
  <si>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</si>
  <si>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</si>
  <si>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</si>
  <si>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</si>
  <si>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</si>
  <si>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</si>
  <si>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</si>
  <si>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</si>
  <si>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</si>
  <si>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</si>
  <si>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</si>
  <si>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</si>
  <si>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</si>
  <si>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</si>
  <si>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</si>
  <si>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</si>
  <si>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</si>
  <si>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</si>
  <si>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</si>
  <si>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</si>
  <si>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</si>
  <si>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</si>
  <si>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</si>
  <si>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</si>
  <si>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</si>
  <si>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</si>
  <si>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</si>
  <si>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</si>
  <si>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</si>
  <si>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</si>
  <si>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</si>
  <si>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</si>
  <si>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</si>
  <si>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</si>
  <si>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</si>
  <si>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</si>
  <si>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</si>
  <si>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</si>
  <si>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</si>
  <si>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</si>
  <si>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</si>
  <si>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</si>
  <si>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</si>
  <si>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</si>
  <si>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</si>
  <si>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</si>
  <si>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</si>
  <si>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</si>
  <si>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</si>
  <si>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</si>
  <si>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</si>
  <si>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</si>
  <si>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</si>
  <si>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</si>
  <si>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</si>
  <si>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</si>
  <si>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</si>
  <si>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</si>
  <si>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</si>
  <si>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</si>
  <si>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</si>
  <si>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</si>
  <si>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</si>
  <si>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</si>
  <si>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</si>
  <si>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</si>
  <si>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</si>
  <si>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</si>
  <si>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</si>
  <si>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</si>
  <si>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</si>
  <si>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</si>
  <si>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</si>
  <si>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</si>
  <si>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</si>
  <si>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</si>
  <si>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</si>
  <si>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</si>
  <si>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</si>
  <si>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</si>
  <si>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</si>
  <si>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</si>
  <si>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</si>
  <si>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</si>
  <si>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</si>
  <si>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</si>
  <si>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</si>
  <si>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</si>
  <si>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</si>
  <si>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</si>
  <si>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</si>
  <si>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</si>
  <si>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</si>
  <si>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</si>
  <si>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</si>
  <si>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</si>
  <si>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</si>
  <si>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</si>
  <si>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</si>
  <si>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</si>
  <si>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</si>
  <si>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</si>
  <si>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</si>
  <si>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</si>
  <si>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</si>
  <si>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</si>
  <si>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</si>
  <si>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</si>
  <si>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</si>
  <si>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</si>
  <si>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</si>
  <si>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</si>
  <si>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</si>
  <si>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</si>
  <si>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</si>
  <si>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</si>
  <si>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</si>
  <si>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</si>
  <si>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</si>
  <si>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</si>
  <si>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</si>
  <si>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</si>
  <si>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</si>
  <si>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</si>
  <si>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</si>
  <si>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</si>
  <si>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</si>
  <si>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</si>
  <si>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</si>
  <si>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</si>
  <si>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</si>
  <si>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</si>
  <si>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</si>
  <si>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</si>
  <si>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</si>
  <si>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</si>
  <si>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</si>
  <si>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</si>
  <si>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</si>
  <si>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</si>
  <si>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</si>
  <si>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</si>
  <si>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</si>
  <si>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</si>
  <si>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</si>
  <si>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</si>
  <si>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</si>
  <si>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</si>
  <si>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</si>
  <si>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</si>
  <si>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</si>
  <si>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</si>
  <si>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</si>
  <si>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</si>
  <si>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</si>
  <si>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</si>
  <si>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</si>
  <si>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</si>
  <si>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</si>
  <si>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</si>
  <si>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</si>
  <si>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</si>
  <si>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</si>
  <si>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</si>
  <si>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</si>
  <si>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</si>
  <si>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</si>
  <si>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</si>
  <si>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</si>
  <si>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</si>
  <si>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</si>
  <si>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</si>
  <si>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</si>
  <si>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</si>
  <si>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</si>
  <si>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</si>
  <si>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</si>
  <si>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</si>
  <si>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</si>
  <si>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</si>
  <si>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</si>
  <si>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</si>
  <si>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</si>
  <si>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</si>
  <si>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</si>
  <si>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</si>
  <si>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</si>
  <si>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</si>
  <si>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</si>
  <si>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</si>
  <si>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</si>
  <si>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</si>
  <si>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</si>
  <si>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</si>
  <si>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</si>
  <si>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</si>
  <si>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</si>
  <si>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</si>
  <si>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</si>
  <si>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</si>
  <si>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</si>
  <si>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</si>
  <si>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</si>
  <si>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</si>
  <si>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</si>
  <si>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</si>
  <si>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</si>
  <si>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</si>
  <si>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</si>
  <si>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</si>
  <si>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</si>
  <si>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</si>
  <si>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</si>
  <si>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</si>
  <si>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</si>
  <si>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</si>
  <si>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</si>
  <si>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</si>
  <si>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</si>
  <si>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</si>
  <si>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</si>
  <si>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</si>
  <si>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</si>
  <si>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</si>
  <si>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</si>
  <si>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</si>
  <si>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</si>
  <si>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</si>
  <si>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</si>
  <si>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</si>
  <si>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</si>
  <si>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</si>
  <si>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</si>
  <si>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</si>
  <si>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</si>
  <si>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</si>
  <si>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</si>
  <si>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</si>
  <si>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</si>
  <si>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</si>
  <si>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</si>
  <si>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</si>
  <si>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</si>
  <si>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</si>
  <si>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</si>
  <si>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</si>
  <si>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</si>
  <si>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</si>
  <si>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</si>
  <si>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</si>
  <si>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</si>
  <si>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</si>
  <si>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</si>
  <si>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</si>
  <si>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</si>
  <si>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</si>
  <si>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</si>
  <si>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</si>
  <si>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</si>
  <si>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</si>
  <si>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</si>
  <si>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</si>
  <si>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</si>
  <si>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</si>
  <si>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</si>
  <si>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</si>
  <si>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</si>
  <si>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</si>
  <si>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</si>
  <si>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</si>
  <si>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</si>
  <si>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</si>
  <si>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</si>
  <si>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</si>
  <si>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</si>
  <si>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</si>
  <si>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</si>
  <si>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</si>
  <si>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</si>
  <si>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</si>
  <si>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</si>
  <si>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</si>
  <si>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</si>
  <si>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</si>
  <si>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</si>
  <si>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</si>
  <si>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</si>
  <si>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</si>
  <si>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</si>
  <si>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</si>
  <si>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</si>
  <si>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</si>
  <si>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</si>
  <si>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</si>
  <si>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</si>
  <si>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</si>
  <si>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</si>
  <si>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</si>
  <si>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</si>
  <si>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</si>
  <si>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</si>
  <si>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</si>
  <si>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</si>
  <si>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</si>
  <si>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</si>
  <si>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</si>
  <si>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</si>
  <si>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</si>
  <si>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</si>
  <si>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</si>
  <si>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</si>
  <si>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</si>
  <si>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</si>
  <si>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</si>
  <si>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</si>
  <si>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</si>
  <si>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</si>
  <si>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</si>
  <si>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</si>
  <si>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</si>
  <si>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</si>
  <si>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</si>
  <si>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</si>
  <si>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</si>
  <si>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</si>
  <si>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</si>
  <si>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</si>
  <si>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</si>
  <si>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</si>
  <si>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</si>
  <si>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</si>
  <si>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</si>
  <si>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</si>
  <si>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</si>
  <si>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</si>
  <si>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</si>
  <si>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</si>
  <si>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</si>
  <si>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</si>
  <si>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</si>
  <si>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</si>
  <si>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</si>
  <si>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</si>
  <si>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</si>
  <si>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</si>
  <si>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</si>
  <si>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</si>
  <si>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</si>
  <si>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</si>
  <si>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</si>
  <si>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</si>
  <si>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</si>
  <si>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</si>
  <si>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</si>
  <si>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</si>
  <si>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</si>
  <si>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</si>
  <si>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</si>
  <si>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</si>
  <si>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</si>
  <si>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</si>
  <si>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</si>
  <si>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</si>
  <si>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</si>
  <si>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</si>
  <si>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</si>
  <si>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</si>
  <si>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</si>
  <si>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</si>
  <si>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</si>
  <si>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</si>
  <si>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</si>
  <si>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</si>
  <si>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</si>
  <si>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</si>
  <si>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</si>
  <si>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</si>
  <si>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</si>
  <si>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</si>
  <si>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</si>
  <si>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</si>
  <si>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</si>
  <si>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</si>
  <si>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</si>
  <si>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</si>
  <si>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</si>
  <si>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</si>
  <si>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</si>
  <si>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</si>
  <si>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</si>
  <si>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</si>
  <si>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</si>
  <si>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</si>
  <si>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</si>
  <si>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</si>
  <si>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</si>
  <si>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</si>
  <si>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</si>
  <si>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</si>
  <si>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</si>
  <si>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</si>
  <si>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</si>
  <si>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</si>
  <si>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</si>
  <si>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</si>
  <si>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</si>
  <si>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</si>
  <si>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</si>
  <si>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</si>
  <si>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</si>
  <si>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</si>
  <si>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</si>
  <si>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</si>
  <si>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</si>
  <si>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</si>
  <si>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</si>
  <si>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</si>
  <si>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</si>
  <si>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</si>
  <si>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</si>
  <si>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</si>
  <si>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</si>
  <si>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</si>
  <si>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</si>
  <si>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</si>
  <si>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</si>
  <si>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</si>
  <si>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</si>
  <si>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</si>
  <si>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</si>
  <si>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</si>
  <si>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</si>
  <si>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</si>
  <si>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</si>
  <si>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</si>
  <si>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</si>
  <si>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</si>
  <si>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</si>
  <si>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</si>
  <si>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</si>
  <si>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</si>
  <si>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</si>
  <si>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</si>
  <si>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</si>
  <si>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</si>
  <si>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</si>
  <si>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</si>
  <si>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</si>
  <si>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</si>
  <si>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</si>
  <si>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</si>
  <si>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</si>
  <si>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</si>
  <si>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</si>
  <si>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</si>
  <si>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</si>
  <si>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</si>
  <si>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</si>
  <si>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</si>
  <si>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</si>
  <si>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</si>
  <si>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</si>
  <si>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</si>
  <si>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</si>
  <si>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</si>
  <si>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</si>
  <si>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</si>
  <si>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</si>
  <si>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</si>
  <si>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</si>
  <si>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</si>
  <si>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</si>
  <si>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</si>
  <si>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</si>
  <si>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</si>
  <si>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</si>
  <si>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</si>
  <si>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</si>
  <si>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</si>
  <si>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</si>
  <si>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</si>
  <si>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</si>
  <si>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</si>
  <si>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</si>
  <si>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</si>
  <si>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</si>
  <si>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</si>
  <si>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</si>
  <si>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</si>
  <si>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</si>
  <si>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</si>
  <si>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</si>
  <si>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</si>
  <si>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</si>
  <si>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</si>
  <si>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</si>
  <si>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</si>
  <si>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</si>
  <si>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</si>
  <si>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</si>
  <si>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</si>
  <si>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</si>
  <si>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</si>
  <si>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</si>
  <si>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</si>
  <si>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</si>
  <si>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</si>
  <si>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</si>
  <si>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</si>
  <si>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</si>
  <si>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</si>
  <si>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</si>
  <si>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</si>
  <si>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</si>
  <si>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</si>
  <si>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</si>
  <si>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</si>
  <si>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</si>
  <si>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</si>
  <si>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</si>
  <si>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</si>
  <si>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</si>
  <si>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</si>
  <si>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</si>
  <si>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</si>
  <si>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</si>
  <si>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</si>
  <si>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</si>
  <si>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</si>
  <si>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</si>
  <si>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</si>
  <si>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</si>
  <si>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</si>
  <si>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</si>
  <si>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</si>
  <si>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</si>
  <si>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</si>
  <si>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</si>
  <si>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</si>
  <si>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</si>
  <si>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</si>
  <si>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</si>
  <si>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</si>
  <si>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</si>
  <si>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</si>
  <si>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</si>
  <si>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</si>
  <si>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</si>
  <si>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</si>
  <si>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</si>
  <si>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</si>
  <si>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</si>
  <si>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</si>
  <si>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</si>
  <si>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</si>
  <si>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</si>
  <si>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</si>
  <si>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</si>
  <si>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</si>
  <si>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</si>
  <si>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</si>
  <si>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</si>
  <si>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</si>
  <si>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</si>
  <si>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</si>
  <si>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</si>
  <si>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</si>
  <si>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</si>
  <si>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</si>
  <si>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</si>
  <si>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</si>
  <si>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</si>
  <si>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</si>
  <si>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</si>
  <si>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</si>
  <si>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</si>
  <si>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</si>
  <si>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</si>
  <si>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</si>
  <si>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</si>
  <si>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</si>
  <si>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</si>
  <si>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</si>
  <si>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</si>
  <si>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</si>
  <si>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</si>
  <si>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</si>
  <si>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</si>
  <si>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</si>
  <si>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</si>
  <si>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</si>
  <si>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</si>
  <si>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</si>
  <si>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</si>
  <si>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</si>
  <si>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</si>
  <si>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</si>
  <si>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</si>
  <si>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</si>
  <si>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</si>
  <si>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</si>
  <si>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</si>
  <si>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</si>
  <si>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</si>
  <si>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</si>
  <si>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</si>
  <si>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</si>
  <si>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</si>
  <si>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</si>
  <si>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</si>
  <si>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</si>
  <si>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</si>
  <si>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</si>
  <si>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</si>
  <si>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</si>
  <si>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</si>
  <si>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</si>
  <si>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</si>
  <si>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</si>
  <si>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</si>
  <si>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</si>
  <si>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</si>
  <si>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</si>
  <si>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</si>
  <si>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</si>
  <si>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</si>
  <si>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</si>
  <si>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</si>
  <si>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</si>
  <si>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</si>
  <si>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</si>
  <si>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</si>
  <si>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</si>
  <si>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</si>
  <si>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</si>
  <si>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</si>
  <si>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</si>
  <si>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</si>
  <si>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</si>
  <si>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</si>
  <si>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</si>
  <si>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</si>
  <si>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</si>
  <si>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</si>
  <si>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</si>
  <si>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</si>
  <si>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</si>
  <si>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</si>
  <si>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</si>
  <si>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</si>
  <si>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</si>
  <si>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</si>
  <si>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</si>
  <si>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</si>
  <si>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</si>
  <si>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</si>
  <si>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</si>
  <si>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</si>
  <si>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</si>
  <si>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</si>
  <si>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</si>
  <si>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</si>
  <si>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</si>
  <si>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</si>
  <si>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</si>
  <si>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</si>
  <si>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</si>
  <si>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</si>
  <si>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</si>
  <si>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</si>
  <si>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</si>
  <si>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</si>
  <si>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</si>
  <si>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</si>
  <si>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</si>
  <si>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</si>
  <si>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</si>
  <si>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</si>
  <si>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</si>
  <si>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</si>
  <si>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</si>
  <si>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</si>
  <si>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</si>
  <si>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</si>
  <si>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</si>
  <si>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</si>
  <si>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</si>
  <si>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</si>
  <si>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</si>
  <si>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</si>
  <si>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</si>
  <si>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</si>
  <si>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</si>
  <si>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</si>
  <si>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</si>
  <si>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</si>
  <si>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</si>
  <si>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</si>
  <si>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</si>
  <si>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</si>
  <si>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</si>
  <si>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</si>
  <si>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</si>
  <si>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</si>
  <si>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</si>
  <si>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</si>
  <si>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</si>
  <si>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</si>
  <si>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</si>
  <si>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</si>
  <si>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</si>
  <si>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</si>
  <si>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</si>
  <si>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</si>
  <si>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</si>
  <si>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</si>
  <si>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</si>
  <si>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</si>
  <si>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</si>
  <si>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</si>
  <si>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</si>
  <si>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</si>
  <si>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</si>
  <si>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</si>
  <si>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</si>
  <si>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</si>
  <si>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</si>
  <si>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</si>
  <si>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</si>
  <si>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</si>
  <si>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</si>
  <si>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</si>
  <si>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</si>
  <si>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</si>
  <si>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</si>
  <si>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</si>
  <si>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</si>
  <si>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</si>
  <si>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</si>
  <si>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</si>
  <si>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</si>
  <si>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</si>
  <si>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</si>
  <si>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</si>
  <si>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</si>
  <si>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</si>
  <si>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</si>
  <si>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</si>
  <si>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</si>
  <si>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</si>
  <si>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</si>
  <si>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</si>
  <si>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</si>
  <si>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</si>
  <si>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</si>
  <si>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</si>
  <si>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</si>
  <si>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</si>
  <si>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</si>
  <si>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</si>
  <si>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</si>
  <si>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</si>
  <si>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</si>
  <si>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</si>
  <si>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</si>
  <si>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</si>
  <si>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</si>
  <si>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</si>
  <si>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</si>
  <si>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</si>
  <si>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</si>
  <si>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</si>
  <si>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</si>
  <si>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</si>
  <si>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</si>
  <si>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</si>
  <si>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</si>
  <si>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</si>
  <si>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</si>
  <si>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</si>
  <si>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</si>
  <si>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</si>
  <si>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</si>
  <si>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</si>
  <si>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</si>
  <si>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</si>
  <si>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</si>
  <si>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</si>
  <si>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</si>
  <si>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</si>
  <si>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</si>
  <si>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</si>
  <si>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</si>
  <si>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</si>
  <si>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</si>
  <si>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</si>
  <si>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</si>
  <si>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</si>
  <si>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</si>
  <si>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</si>
  <si>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</si>
  <si>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</si>
  <si>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</si>
  <si>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</si>
  <si>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</si>
  <si>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</si>
  <si>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</si>
  <si>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</si>
  <si>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</si>
  <si>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</si>
  <si>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</si>
  <si>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</si>
  <si>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</si>
  <si>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</si>
  <si>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</si>
  <si>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</si>
  <si>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</si>
  <si>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</si>
  <si>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</si>
  <si>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</si>
  <si>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</si>
  <si>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</si>
  <si>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</si>
  <si>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</si>
  <si>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</si>
  <si>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</si>
  <si>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</si>
  <si>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</si>
  <si>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</si>
  <si>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</si>
  <si>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</si>
  <si>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</si>
  <si>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</si>
  <si>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</si>
  <si>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</si>
  <si>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</si>
  <si>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</si>
  <si>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</si>
  <si>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</si>
  <si>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</si>
  <si>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</si>
  <si>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</si>
  <si>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</si>
  <si>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</si>
  <si>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</si>
  <si>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</si>
  <si>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</si>
  <si>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</si>
  <si>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</si>
  <si>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</si>
  <si>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</si>
  <si>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</si>
  <si>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</si>
  <si>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</si>
  <si>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</si>
  <si>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</si>
  <si>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</si>
  <si>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</si>
  <si>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</si>
  <si>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</si>
  <si>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</si>
  <si>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</si>
  <si>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</si>
  <si>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</si>
  <si>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</si>
  <si>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</si>
  <si>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</si>
  <si>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</si>
  <si>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</si>
  <si>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</si>
  <si>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</si>
  <si>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</si>
  <si>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</si>
  <si>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</si>
  <si>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</si>
  <si>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</si>
  <si>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</si>
  <si>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</si>
  <si>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</si>
  <si>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</si>
  <si>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</si>
  <si>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</si>
  <si>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</si>
  <si>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</si>
  <si>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</si>
  <si>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</si>
  <si>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</si>
  <si>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</si>
  <si>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</si>
  <si>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</si>
  <si>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</si>
  <si>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</si>
  <si>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</si>
  <si>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</si>
  <si>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</si>
  <si>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</si>
  <si>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</si>
  <si>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</si>
  <si>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</si>
  <si>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</si>
  <si>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</si>
  <si>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</si>
  <si>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</si>
  <si>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</si>
  <si>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</si>
  <si>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</si>
  <si>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</si>
  <si>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</si>
  <si>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</si>
  <si>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</si>
  <si>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</si>
  <si>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</si>
  <si>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</si>
  <si>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</si>
  <si>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</si>
  <si>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</si>
  <si>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</si>
  <si>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</si>
  <si>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</si>
  <si>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</si>
  <si>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</si>
  <si>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</si>
  <si>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</si>
  <si>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</si>
  <si>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</si>
  <si>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</si>
  <si>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</si>
  <si>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</si>
  <si>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</si>
  <si>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</si>
  <si>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</si>
  <si>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</si>
  <si>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</si>
  <si>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</si>
  <si>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</si>
  <si>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</si>
  <si>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</si>
  <si>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</si>
  <si>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</si>
  <si>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</si>
  <si>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</si>
  <si>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</si>
  <si>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</si>
  <si>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</si>
  <si>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</si>
  <si>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</si>
  <si>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</si>
  <si>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</si>
  <si>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</si>
  <si>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</si>
  <si>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</si>
  <si>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</si>
  <si>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</si>
  <si>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</si>
  <si>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</si>
  <si>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</si>
  <si>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</si>
  <si>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</si>
  <si>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</si>
  <si>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</si>
  <si>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</si>
  <si>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</si>
  <si>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</si>
  <si>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</si>
  <si>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</si>
  <si>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</si>
  <si>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</si>
  <si>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</si>
  <si>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</si>
  <si>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</si>
  <si>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</si>
  <si>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</si>
  <si>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</si>
  <si>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</si>
  <si>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</si>
  <si>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</si>
  <si>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</si>
  <si>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</si>
  <si>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</si>
  <si>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</si>
  <si>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</si>
  <si>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</si>
  <si>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</si>
  <si>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</si>
  <si>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</si>
  <si>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</si>
  <si>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</si>
  <si>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</si>
  <si>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</si>
  <si>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</si>
  <si>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</si>
  <si>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</si>
  <si>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</si>
  <si>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</si>
  <si>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</si>
  <si>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</si>
  <si>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</si>
  <si>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</si>
  <si>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</si>
  <si>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</si>
  <si>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</si>
  <si>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</si>
  <si>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</si>
  <si>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</si>
  <si>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</si>
  <si>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</si>
  <si>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</si>
  <si>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</si>
  <si>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</si>
  <si>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</si>
  <si>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</si>
  <si>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</si>
  <si>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</si>
  <si>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</si>
  <si>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</si>
  <si>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</si>
  <si>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</si>
  <si>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</si>
  <si>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</si>
  <si>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</si>
  <si>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</si>
  <si>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</si>
  <si>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</si>
  <si>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</si>
  <si>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</si>
  <si>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</si>
  <si>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</si>
  <si>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</si>
  <si>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</si>
  <si>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</si>
  <si>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</si>
  <si>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</si>
  <si>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</si>
  <si>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</si>
  <si>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</si>
  <si>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</si>
  <si>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</si>
  <si>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</si>
  <si>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</si>
  <si>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</si>
  <si>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</si>
  <si>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</si>
  <si>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</si>
  <si>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</si>
  <si>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</si>
  <si>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</si>
  <si>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</si>
  <si>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</si>
  <si>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</si>
  <si>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</si>
  <si>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</si>
  <si>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</si>
  <si>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</si>
  <si>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</si>
  <si>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</si>
  <si>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</si>
  <si>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</si>
  <si>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</si>
  <si>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</si>
  <si>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</si>
  <si>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</si>
  <si>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</si>
  <si>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</si>
  <si>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</si>
  <si>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</si>
  <si>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</si>
  <si>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</si>
  <si>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</si>
  <si>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</si>
  <si>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</si>
  <si>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</si>
  <si>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</si>
  <si>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</si>
  <si>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</si>
  <si>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</si>
  <si>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</si>
  <si>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</si>
  <si>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</si>
  <si>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</si>
  <si>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</si>
  <si>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</si>
  <si>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</si>
  <si>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</si>
  <si>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</si>
  <si>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</si>
  <si>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</si>
  <si>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</si>
  <si>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</si>
  <si>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</si>
  <si>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</si>
  <si>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</si>
  <si>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</si>
  <si>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</si>
  <si>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</si>
  <si>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</si>
  <si>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</si>
  <si>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</si>
  <si>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</si>
  <si>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</si>
  <si>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</si>
  <si>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</si>
  <si>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</si>
  <si>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</si>
  <si>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</si>
  <si>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</si>
  <si>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</si>
  <si>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</si>
  <si>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</si>
  <si>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</si>
  <si>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</si>
  <si>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</si>
  <si>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</si>
  <si>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</si>
  <si>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</si>
  <si>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</si>
  <si>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</si>
  <si>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</si>
  <si>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</si>
  <si>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</si>
  <si>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</si>
  <si>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</si>
  <si>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</si>
  <si>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</si>
  <si>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</si>
  <si>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</si>
  <si>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</si>
  <si>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</si>
  <si>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</si>
  <si>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</si>
  <si>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</si>
  <si>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</si>
  <si>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</si>
  <si>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</si>
  <si>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</si>
  <si>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</si>
  <si>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</si>
  <si>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</si>
  <si>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</si>
  <si>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</si>
  <si>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</si>
  <si>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</si>
  <si>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</si>
  <si>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</si>
  <si>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</si>
  <si>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</si>
  <si>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</si>
  <si>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</si>
  <si>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</si>
  <si>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</si>
  <si>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</si>
  <si>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</si>
  <si>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</si>
  <si>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</si>
  <si>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</si>
  <si>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</si>
  <si>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</si>
  <si>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</si>
  <si>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</si>
  <si>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</si>
  <si>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</si>
  <si>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</si>
  <si>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</si>
  <si>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</si>
  <si>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</si>
  <si>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</si>
  <si>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</si>
  <si>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</si>
  <si>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</si>
  <si>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</si>
  <si>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</si>
  <si>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</si>
  <si>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</si>
  <si>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</si>
  <si>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</si>
  <si>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</si>
  <si>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</si>
  <si>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</si>
  <si>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</si>
  <si>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</si>
  <si>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</si>
  <si>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</si>
  <si>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</si>
  <si>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</si>
  <si>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</si>
  <si>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</si>
  <si>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</si>
  <si>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</si>
  <si>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</si>
  <si>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</si>
  <si>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</si>
  <si>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</si>
  <si>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</si>
  <si>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</si>
  <si>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</si>
  <si>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</si>
  <si>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</si>
  <si>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</si>
  <si>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</si>
  <si>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</si>
  <si>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</si>
  <si>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</si>
  <si>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</si>
  <si>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</si>
  <si>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</si>
  <si>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</si>
  <si>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</si>
  <si>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</si>
  <si>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</si>
  <si>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</si>
  <si>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</si>
  <si>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</si>
  <si>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</si>
  <si>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</si>
  <si>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</si>
  <si>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2021-76-10001862</t>
  </si>
  <si>
    <t>$ 5.869.622.695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</si>
  <si>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</si>
  <si>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MARIO HERNAN PAZ ISAACS</t>
  </si>
  <si>
    <t>CORPORACIONEDUCATIVAPAZYVIDA@GMAIL.COM</t>
  </si>
  <si>
    <t>CARRERA 4 # 13 - 57 OFICINA 304</t>
  </si>
  <si>
    <t>3166890495</t>
  </si>
  <si>
    <t>UT PAZ Y VIDA</t>
  </si>
  <si>
    <t>CENTRO EDUCATIVO SEMILLAS DE VIDA</t>
  </si>
  <si>
    <t>001-2010</t>
  </si>
  <si>
    <t>DESARROLLAR LOS PROGRAMAS YATENDER DEMANERA INTEGRAL CUATROCIENTOS(400) NIÑOS DURANTE EL AÑO 2010, CON EL FIN DE ORGANIZAR Y ADECUAR LA INSTITUCION EDUCATIVA PARA ENFRENTAR LOS RETOS DE ATENCION EN PRIMERA INFANCIA PLANTEADOS PARA LA EDUCACION</t>
  </si>
  <si>
    <t xml:space="preserve">1-900630324 </t>
  </si>
  <si>
    <t>ATENCION EN EL PROGRAMA DE PRIMERA INFANCIA EN FORMA INTEGRAL A 900 NIÑOS</t>
  </si>
  <si>
    <t>FUNDACION COLOMBIA ES UNA ARTE</t>
  </si>
  <si>
    <t>ATENCION EN EL PROGRAMA DE PRIMERA INFANCIA EN FORMA INTEGRAL A 350 NIÑOS</t>
  </si>
  <si>
    <t>ATENCION EN EL PROGRAMA DE PRIMERA INFANCIA EN FORMA INTEGRAL A 400 NIÑOS</t>
  </si>
  <si>
    <t xml:space="preserve">1900630324 </t>
  </si>
  <si>
    <t xml:space="preserve">2-900630324 </t>
  </si>
  <si>
    <t xml:space="preserve">3-900630324 </t>
  </si>
  <si>
    <t>ATENCION EN EL PROGRAMA DE PRIMERA INFANCIA EN FORMA INTEGRAL A 450 NIÑOS</t>
  </si>
  <si>
    <t>003-2014</t>
  </si>
  <si>
    <t>001-2013</t>
  </si>
  <si>
    <t>ATENCION EN EL PROGRAMA DE PRIMERA INFANCIA EN FORMA INTEGRAL A 950 NIÑOS</t>
  </si>
  <si>
    <t>001-2014</t>
  </si>
  <si>
    <t>002-2013</t>
  </si>
  <si>
    <t>003-2013</t>
  </si>
  <si>
    <t>DESARROLLAR LOS PROGRAMAS YATENDER DEMANERA INTEGRAL CUATROCIENTOS(1000) NIÑOS DURANTE EL AÑO 2014, CON EL FIN DE ORGANIZAR Y ADECUAR LA INSTITUCION EDUCATIVA PARA ENFRENTAR LOS RETOS DE ATENCION EN PRIMERA INFANCIA PLANTEADOS PARA LA EDUCACION</t>
  </si>
  <si>
    <t>002-2015</t>
  </si>
  <si>
    <t>DESARROLLAR LOS PROGRAMAS YATENDER DEMANERA INTEGRAL CUATROCIENTOS(400) NIÑOS DURANTE EL AÑO 2015, CON EL FIN DE ORGANIZAR Y ADECUAR LA INSTITUCION EDUCATIVA PARA ENFRENTAR LOS RETOS DE ATENCION EN PRIMERA INFANCIA PLANTEADOS PARA LA EDUCACION</t>
  </si>
  <si>
    <t>INSTITUTO COLOMBIANO DE BIENESTAR FAMILIAR</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</si>
  <si>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</si>
  <si>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5-1129-2016</t>
  </si>
  <si>
    <t>23/2018/355</t>
  </si>
  <si>
    <t>23/2018/183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</si>
  <si>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</si>
  <si>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23/2018/178</t>
  </si>
  <si>
    <t>5-1130-2016</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</si>
  <si>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</si>
  <si>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23/2018/391</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</si>
  <si>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</si>
  <si>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23/2020/239</t>
  </si>
  <si>
    <t>23/2020/282</t>
  </si>
  <si>
    <t>PROMOVER LA PROTECCIÓN INTEGRAL Y PROYECTOS DE VIDA DE LOS NIÑOS, LAS NIÑAS Y LOS
ADOLESCENTES A TRAVÉS DE LA IMPLEMENTACIÓN DEL PROGRAMA GENERACIONES CON BIENESTAR MODALIDAD
ÉTNICA.</t>
  </si>
  <si>
    <t>23/2020/244</t>
  </si>
  <si>
    <t>23/2020/242</t>
  </si>
  <si>
    <t>23/2020/233</t>
  </si>
  <si>
    <t>JUAN JOSE CORONADO TUIRAN</t>
  </si>
  <si>
    <t>CR 14 NRO 32 36 PISO 2</t>
  </si>
  <si>
    <t>3166339619</t>
  </si>
  <si>
    <t>corporacionamigosdelatierra@hotmail.com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</si>
</sst>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3" fontId="0" fillId="3" borderId="0" xfId="0" applyNumberForma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0" t="str">
        <f>HYPERLINK("#Integrante_1!A109","CAPACIDAD RESIDUAL")</f>
        <v>CAPACIDAD RESIDUAL</v>
      </c>
      <c r="F8" s="211"/>
      <c r="G8" s="21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0" t="str">
        <f>HYPERLINK("#Integrante_1!A162","TALENTO HUMANO")</f>
        <v>TALENTO HUMANO</v>
      </c>
      <c r="F9" s="211"/>
      <c r="G9" s="21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0" t="str">
        <f>HYPERLINK("#Integrante_1!F162","INFRAESTRUCTURA")</f>
        <v>INFRAESTRUCTURA</v>
      </c>
      <c r="F10" s="211"/>
      <c r="G10" s="21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1033</v>
      </c>
      <c r="I15" s="32" t="s">
        <v>2629</v>
      </c>
      <c r="J15" s="110" t="s">
        <v>2637</v>
      </c>
      <c r="L15" s="203" t="s">
        <v>8</v>
      </c>
      <c r="M15" s="203"/>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95">
        <v>900542123</v>
      </c>
      <c r="C20" s="5"/>
      <c r="D20" s="74"/>
      <c r="E20" s="161" t="s">
        <v>2669</v>
      </c>
      <c r="F20" s="196" t="s">
        <v>2688</v>
      </c>
      <c r="G20" s="5"/>
      <c r="H20" s="213"/>
      <c r="I20" s="150" t="s">
        <v>1155</v>
      </c>
      <c r="J20" s="151" t="s">
        <v>1056</v>
      </c>
      <c r="K20" s="152" t="s">
        <v>2682</v>
      </c>
      <c r="L20" s="153"/>
      <c r="M20" s="153">
        <v>44561</v>
      </c>
      <c r="N20" s="136">
        <f>+(M20-L20)/30</f>
        <v>1485.3666666666666</v>
      </c>
      <c r="O20" s="139"/>
      <c r="U20" s="135"/>
      <c r="V20" s="107">
        <f ca="1">NOW()</f>
        <v>44200.587106481478</v>
      </c>
      <c r="W20" s="107">
        <f ca="1">NOW()</f>
        <v>44200.587106481478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t="s">
        <v>2683</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2689</v>
      </c>
      <c r="C48" s="114" t="s">
        <v>31</v>
      </c>
      <c r="D48" s="112" t="s">
        <v>2690</v>
      </c>
      <c r="E48" s="146">
        <v>40179</v>
      </c>
      <c r="F48" s="146">
        <v>40542</v>
      </c>
      <c r="G48" s="173">
        <f>IF(AND(E48&lt;&gt;"",F48&lt;&gt;""),((F48-E48)/30),"")</f>
        <v>12.1</v>
      </c>
      <c r="H48" s="116" t="s">
        <v>2691</v>
      </c>
      <c r="I48" s="115" t="s">
        <v>1155</v>
      </c>
      <c r="J48" s="115" t="s">
        <v>1035</v>
      </c>
      <c r="K48" s="118">
        <v>69800000</v>
      </c>
      <c r="L48" s="117"/>
      <c r="M48" s="119">
        <v>1</v>
      </c>
      <c r="N48" s="117" t="s">
        <v>2639</v>
      </c>
      <c r="O48" s="117" t="s">
        <v>1148</v>
      </c>
      <c r="P48" s="80"/>
    </row>
    <row r="49" spans="1:16" s="6" customFormat="1" ht="24.75" customHeight="1" x14ac:dyDescent="0.25">
      <c r="A49" s="144">
        <v>2</v>
      </c>
      <c r="B49" s="113" t="s">
        <v>2694</v>
      </c>
      <c r="C49" s="114" t="s">
        <v>31</v>
      </c>
      <c r="D49" s="112" t="s">
        <v>2692</v>
      </c>
      <c r="E49" s="146">
        <v>40917</v>
      </c>
      <c r="F49" s="146">
        <v>41257</v>
      </c>
      <c r="G49" s="173">
        <f t="shared" ref="G49:G107" si="2">IF(AND(E49&lt;&gt;"",F49&lt;&gt;""),((F49-E49)/30),"")</f>
        <v>11.333333333333334</v>
      </c>
      <c r="H49" s="116" t="s">
        <v>2693</v>
      </c>
      <c r="I49" s="115" t="s">
        <v>421</v>
      </c>
      <c r="J49" s="115" t="s">
        <v>426</v>
      </c>
      <c r="K49" s="118">
        <v>175000000</v>
      </c>
      <c r="L49" s="117"/>
      <c r="M49" s="119">
        <v>1</v>
      </c>
      <c r="N49" s="117" t="s">
        <v>2639</v>
      </c>
      <c r="O49" s="117" t="s">
        <v>1148</v>
      </c>
      <c r="P49" s="80"/>
    </row>
    <row r="50" spans="1:16" s="6" customFormat="1" ht="24.75" customHeight="1" x14ac:dyDescent="0.25">
      <c r="A50" s="144">
        <v>3</v>
      </c>
      <c r="B50" s="124" t="s">
        <v>2694</v>
      </c>
      <c r="C50" s="126" t="s">
        <v>31</v>
      </c>
      <c r="D50" s="123" t="s">
        <v>2697</v>
      </c>
      <c r="E50" s="146">
        <v>40917</v>
      </c>
      <c r="F50" s="146">
        <v>41257</v>
      </c>
      <c r="G50" s="173">
        <f t="shared" si="2"/>
        <v>11.333333333333334</v>
      </c>
      <c r="H50" s="124" t="s">
        <v>2695</v>
      </c>
      <c r="I50" s="115" t="s">
        <v>421</v>
      </c>
      <c r="J50" s="115" t="s">
        <v>427</v>
      </c>
      <c r="K50" s="118">
        <v>68250000</v>
      </c>
      <c r="L50" s="117"/>
      <c r="M50" s="119">
        <v>1</v>
      </c>
      <c r="N50" s="117" t="s">
        <v>2639</v>
      </c>
      <c r="O50" s="117" t="s">
        <v>1148</v>
      </c>
      <c r="P50" s="80"/>
    </row>
    <row r="51" spans="1:16" s="6" customFormat="1" ht="24.75" customHeight="1" outlineLevel="1" x14ac:dyDescent="0.25">
      <c r="A51" s="144">
        <v>4</v>
      </c>
      <c r="B51" s="124" t="s">
        <v>2694</v>
      </c>
      <c r="C51" s="126" t="s">
        <v>31</v>
      </c>
      <c r="D51" s="123" t="s">
        <v>2698</v>
      </c>
      <c r="E51" s="146">
        <v>41288</v>
      </c>
      <c r="F51" s="146">
        <v>41622</v>
      </c>
      <c r="G51" s="173">
        <f t="shared" si="2"/>
        <v>11.133333333333333</v>
      </c>
      <c r="H51" s="124" t="s">
        <v>2696</v>
      </c>
      <c r="I51" s="115" t="s">
        <v>421</v>
      </c>
      <c r="J51" s="115" t="s">
        <v>232</v>
      </c>
      <c r="K51" s="118">
        <v>82000000</v>
      </c>
      <c r="L51" s="117"/>
      <c r="M51" s="119">
        <v>1</v>
      </c>
      <c r="N51" s="117" t="s">
        <v>2639</v>
      </c>
      <c r="O51" s="117" t="s">
        <v>1148</v>
      </c>
      <c r="P51" s="80"/>
    </row>
    <row r="52" spans="1:16" s="7" customFormat="1" ht="24.75" customHeight="1" outlineLevel="1" x14ac:dyDescent="0.25">
      <c r="A52" s="145">
        <v>5</v>
      </c>
      <c r="B52" s="124" t="s">
        <v>2694</v>
      </c>
      <c r="C52" s="126" t="s">
        <v>31</v>
      </c>
      <c r="D52" s="123" t="s">
        <v>2698</v>
      </c>
      <c r="E52" s="146">
        <v>41288</v>
      </c>
      <c r="F52" s="146">
        <v>41622</v>
      </c>
      <c r="G52" s="173">
        <f t="shared" si="2"/>
        <v>11.133333333333333</v>
      </c>
      <c r="H52" s="124" t="s">
        <v>2696</v>
      </c>
      <c r="I52" s="115" t="s">
        <v>421</v>
      </c>
      <c r="J52" s="115" t="s">
        <v>432</v>
      </c>
      <c r="K52" s="125">
        <v>82000000</v>
      </c>
      <c r="L52" s="117"/>
      <c r="M52" s="119">
        <v>1</v>
      </c>
      <c r="N52" s="117" t="s">
        <v>2639</v>
      </c>
      <c r="O52" s="117" t="s">
        <v>1148</v>
      </c>
      <c r="P52" s="81"/>
    </row>
    <row r="53" spans="1:16" s="7" customFormat="1" ht="24.75" customHeight="1" outlineLevel="1" x14ac:dyDescent="0.25">
      <c r="A53" s="145">
        <v>6</v>
      </c>
      <c r="B53" s="124" t="s">
        <v>2694</v>
      </c>
      <c r="C53" s="126" t="s">
        <v>31</v>
      </c>
      <c r="D53" s="123" t="s">
        <v>2698</v>
      </c>
      <c r="E53" s="146">
        <v>41288</v>
      </c>
      <c r="F53" s="146">
        <v>41622</v>
      </c>
      <c r="G53" s="173">
        <f t="shared" si="2"/>
        <v>11.133333333333333</v>
      </c>
      <c r="H53" s="124" t="s">
        <v>2696</v>
      </c>
      <c r="I53" s="115" t="s">
        <v>421</v>
      </c>
      <c r="J53" s="115" t="s">
        <v>445</v>
      </c>
      <c r="K53" s="125">
        <v>82000000</v>
      </c>
      <c r="L53" s="126"/>
      <c r="M53" s="119">
        <v>1</v>
      </c>
      <c r="N53" s="126" t="s">
        <v>2639</v>
      </c>
      <c r="O53" s="126" t="s">
        <v>1148</v>
      </c>
      <c r="P53" s="81"/>
    </row>
    <row r="54" spans="1:16" s="7" customFormat="1" ht="24.75" customHeight="1" outlineLevel="1" x14ac:dyDescent="0.25">
      <c r="A54" s="145">
        <v>7</v>
      </c>
      <c r="B54" s="124" t="s">
        <v>2694</v>
      </c>
      <c r="C54" s="126" t="s">
        <v>31</v>
      </c>
      <c r="D54" s="123" t="s">
        <v>2699</v>
      </c>
      <c r="E54" s="146">
        <v>41652</v>
      </c>
      <c r="F54" s="146">
        <v>41978</v>
      </c>
      <c r="G54" s="173">
        <f t="shared" si="2"/>
        <v>10.866666666666667</v>
      </c>
      <c r="H54" s="124" t="s">
        <v>2695</v>
      </c>
      <c r="I54" s="115" t="s">
        <v>421</v>
      </c>
      <c r="J54" s="115" t="s">
        <v>423</v>
      </c>
      <c r="K54" s="120">
        <v>68250000</v>
      </c>
      <c r="L54" s="117"/>
      <c r="M54" s="119">
        <v>1</v>
      </c>
      <c r="N54" s="126" t="s">
        <v>2639</v>
      </c>
      <c r="O54" s="126" t="s">
        <v>1148</v>
      </c>
      <c r="P54" s="81"/>
    </row>
    <row r="55" spans="1:16" s="7" customFormat="1" ht="24.75" customHeight="1" outlineLevel="1" x14ac:dyDescent="0.25">
      <c r="A55" s="145">
        <v>8</v>
      </c>
      <c r="B55" s="124" t="s">
        <v>2694</v>
      </c>
      <c r="C55" s="126" t="s">
        <v>31</v>
      </c>
      <c r="D55" s="123" t="s">
        <v>2699</v>
      </c>
      <c r="E55" s="146">
        <v>41652</v>
      </c>
      <c r="F55" s="146">
        <v>41978</v>
      </c>
      <c r="G55" s="173">
        <f t="shared" si="2"/>
        <v>10.866666666666667</v>
      </c>
      <c r="H55" s="124" t="s">
        <v>2700</v>
      </c>
      <c r="I55" s="115" t="s">
        <v>421</v>
      </c>
      <c r="J55" s="115" t="s">
        <v>449</v>
      </c>
      <c r="K55" s="120">
        <v>92250000</v>
      </c>
      <c r="L55" s="117"/>
      <c r="M55" s="119">
        <v>1</v>
      </c>
      <c r="N55" s="117" t="s">
        <v>2639</v>
      </c>
      <c r="O55" s="117" t="s">
        <v>1148</v>
      </c>
      <c r="P55" s="81"/>
    </row>
    <row r="56" spans="1:16" s="7" customFormat="1" ht="24.75" customHeight="1" outlineLevel="1" x14ac:dyDescent="0.25">
      <c r="A56" s="145">
        <v>9</v>
      </c>
      <c r="B56" s="124" t="s">
        <v>2689</v>
      </c>
      <c r="C56" s="126" t="s">
        <v>31</v>
      </c>
      <c r="D56" s="123" t="s">
        <v>2702</v>
      </c>
      <c r="E56" s="146">
        <v>41288</v>
      </c>
      <c r="F56" s="146">
        <v>41615</v>
      </c>
      <c r="G56" s="173">
        <f t="shared" si="2"/>
        <v>10.9</v>
      </c>
      <c r="H56" s="124" t="s">
        <v>2703</v>
      </c>
      <c r="I56" s="115" t="s">
        <v>1155</v>
      </c>
      <c r="J56" s="115" t="s">
        <v>1035</v>
      </c>
      <c r="K56" s="120">
        <v>2037750000</v>
      </c>
      <c r="L56" s="117"/>
      <c r="M56" s="119">
        <v>1</v>
      </c>
      <c r="N56" s="117" t="s">
        <v>2639</v>
      </c>
      <c r="O56" s="117" t="s">
        <v>1148</v>
      </c>
      <c r="P56" s="81"/>
    </row>
    <row r="57" spans="1:16" s="7" customFormat="1" ht="24.75" customHeight="1" outlineLevel="1" x14ac:dyDescent="0.25">
      <c r="A57" s="145">
        <v>10</v>
      </c>
      <c r="B57" s="124" t="s">
        <v>2689</v>
      </c>
      <c r="C57" s="126" t="s">
        <v>31</v>
      </c>
      <c r="D57" s="123" t="s">
        <v>2705</v>
      </c>
      <c r="E57" s="146">
        <v>41288</v>
      </c>
      <c r="F57" s="146">
        <v>41615</v>
      </c>
      <c r="G57" s="173">
        <f t="shared" si="2"/>
        <v>10.9</v>
      </c>
      <c r="H57" s="124" t="s">
        <v>2696</v>
      </c>
      <c r="I57" s="63" t="s">
        <v>421</v>
      </c>
      <c r="J57" s="63" t="s">
        <v>445</v>
      </c>
      <c r="K57" s="66">
        <v>78000000</v>
      </c>
      <c r="L57" s="65"/>
      <c r="M57" s="67">
        <v>1</v>
      </c>
      <c r="N57" s="65" t="s">
        <v>2639</v>
      </c>
      <c r="O57" s="65" t="s">
        <v>1148</v>
      </c>
      <c r="P57" s="81"/>
    </row>
    <row r="58" spans="1:16" s="7" customFormat="1" ht="24.75" customHeight="1" outlineLevel="1" x14ac:dyDescent="0.25">
      <c r="A58" s="145">
        <v>11</v>
      </c>
      <c r="B58" s="124" t="s">
        <v>2689</v>
      </c>
      <c r="C58" s="126" t="s">
        <v>31</v>
      </c>
      <c r="D58" s="123" t="s">
        <v>2706</v>
      </c>
      <c r="E58" s="146">
        <v>41288</v>
      </c>
      <c r="F58" s="146">
        <v>41615</v>
      </c>
      <c r="G58" s="173">
        <f t="shared" si="2"/>
        <v>10.9</v>
      </c>
      <c r="H58" s="124" t="s">
        <v>2695</v>
      </c>
      <c r="I58" s="63" t="s">
        <v>421</v>
      </c>
      <c r="J58" s="63" t="s">
        <v>449</v>
      </c>
      <c r="K58" s="66">
        <v>71750000</v>
      </c>
      <c r="L58" s="65"/>
      <c r="M58" s="67">
        <v>1</v>
      </c>
      <c r="N58" s="65" t="s">
        <v>2639</v>
      </c>
      <c r="O58" s="65" t="s">
        <v>1148</v>
      </c>
      <c r="P58" s="81"/>
    </row>
    <row r="59" spans="1:16" s="7" customFormat="1" ht="24.75" customHeight="1" outlineLevel="1" x14ac:dyDescent="0.25">
      <c r="A59" s="145">
        <v>12</v>
      </c>
      <c r="B59" s="124" t="s">
        <v>2689</v>
      </c>
      <c r="C59" s="126" t="s">
        <v>31</v>
      </c>
      <c r="D59" s="123" t="s">
        <v>2704</v>
      </c>
      <c r="E59" s="146">
        <v>41653</v>
      </c>
      <c r="F59" s="146">
        <v>41980</v>
      </c>
      <c r="G59" s="173">
        <f t="shared" si="2"/>
        <v>10.9</v>
      </c>
      <c r="H59" s="124" t="s">
        <v>2696</v>
      </c>
      <c r="I59" s="63" t="s">
        <v>421</v>
      </c>
      <c r="J59" s="63" t="s">
        <v>208</v>
      </c>
      <c r="K59" s="66">
        <v>82000000</v>
      </c>
      <c r="L59" s="65"/>
      <c r="M59" s="67">
        <v>1</v>
      </c>
      <c r="N59" s="65" t="s">
        <v>2639</v>
      </c>
      <c r="O59" s="65" t="s">
        <v>1148</v>
      </c>
      <c r="P59" s="81"/>
    </row>
    <row r="60" spans="1:16" s="7" customFormat="1" ht="24.75" customHeight="1" outlineLevel="1" x14ac:dyDescent="0.25">
      <c r="A60" s="145">
        <v>13</v>
      </c>
      <c r="B60" s="124" t="s">
        <v>2689</v>
      </c>
      <c r="C60" s="65" t="s">
        <v>31</v>
      </c>
      <c r="D60" s="123" t="s">
        <v>2701</v>
      </c>
      <c r="E60" s="146">
        <v>41641</v>
      </c>
      <c r="F60" s="146">
        <v>42003</v>
      </c>
      <c r="G60" s="173">
        <f t="shared" si="2"/>
        <v>12.066666666666666</v>
      </c>
      <c r="H60" s="64" t="s">
        <v>2707</v>
      </c>
      <c r="I60" s="63" t="s">
        <v>1155</v>
      </c>
      <c r="J60" s="63" t="s">
        <v>1035</v>
      </c>
      <c r="K60" s="66">
        <v>2145000000</v>
      </c>
      <c r="L60" s="65"/>
      <c r="M60" s="67">
        <v>1</v>
      </c>
      <c r="N60" s="65" t="s">
        <v>2639</v>
      </c>
      <c r="O60" s="65" t="s">
        <v>1148</v>
      </c>
      <c r="P60" s="81"/>
    </row>
    <row r="61" spans="1:16" s="7" customFormat="1" ht="24.75" customHeight="1" outlineLevel="1" x14ac:dyDescent="0.25">
      <c r="A61" s="145">
        <v>14</v>
      </c>
      <c r="B61" s="124" t="s">
        <v>2689</v>
      </c>
      <c r="C61" s="126" t="s">
        <v>31</v>
      </c>
      <c r="D61" s="123" t="s">
        <v>2708</v>
      </c>
      <c r="E61" s="146">
        <v>42005</v>
      </c>
      <c r="F61" s="146">
        <v>42368</v>
      </c>
      <c r="G61" s="173">
        <f t="shared" si="2"/>
        <v>12.1</v>
      </c>
      <c r="H61" s="124" t="s">
        <v>2709</v>
      </c>
      <c r="I61" s="63" t="s">
        <v>1155</v>
      </c>
      <c r="J61" s="63" t="s">
        <v>1035</v>
      </c>
      <c r="K61" s="66">
        <v>1431000000</v>
      </c>
      <c r="L61" s="65"/>
      <c r="M61" s="67">
        <v>1</v>
      </c>
      <c r="N61" s="65" t="s">
        <v>2639</v>
      </c>
      <c r="O61" s="65" t="s">
        <v>1148</v>
      </c>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9">
        <v>0.03</v>
      </c>
      <c r="G179" s="180">
        <f>IF(F179&gt;0,SUM(E179+F179),"")</f>
        <v>0.05</v>
      </c>
      <c r="H179" s="5"/>
      <c r="I179" s="239" t="s">
        <v>2674</v>
      </c>
      <c r="J179" s="240"/>
      <c r="K179" s="240"/>
      <c r="L179" s="241"/>
      <c r="M179" s="179">
        <v>0.05</v>
      </c>
      <c r="O179" s="8"/>
      <c r="Q179" s="19"/>
      <c r="R179" s="180">
        <f>IF(M179&gt;0,SUM(S179+M179),"")</f>
        <v>7.0000000000000007E-2</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0</v>
      </c>
      <c r="F185" s="94"/>
      <c r="G185" s="95"/>
      <c r="H185" s="90"/>
      <c r="I185" s="92" t="s">
        <v>2632</v>
      </c>
      <c r="J185" s="185">
        <f>M179</f>
        <v>0.05</v>
      </c>
      <c r="K185" s="232" t="s">
        <v>2633</v>
      </c>
      <c r="L185" s="232"/>
      <c r="M185" s="96" t="e">
        <f>+J185*K20</f>
        <v>#VALUE!</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26" t="s">
        <v>24</v>
      </c>
      <c r="J192" s="5" t="s">
        <v>2642</v>
      </c>
      <c r="K192" s="5"/>
      <c r="M192" s="5"/>
      <c r="N192" s="5"/>
      <c r="O192" s="8"/>
      <c r="Q192" s="155"/>
      <c r="R192" s="156"/>
      <c r="S192" s="156"/>
      <c r="T192" s="155"/>
    </row>
    <row r="193" spans="1:18" x14ac:dyDescent="0.25">
      <c r="A193" s="9"/>
      <c r="C193" s="127">
        <v>40317</v>
      </c>
      <c r="D193" s="5"/>
      <c r="E193" s="128">
        <v>6955</v>
      </c>
      <c r="F193" s="5"/>
      <c r="G193" s="5"/>
      <c r="H193" s="148" t="s">
        <v>2684</v>
      </c>
      <c r="J193" s="5"/>
      <c r="K193" s="129">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2686</v>
      </c>
      <c r="J211" s="27" t="s">
        <v>2627</v>
      </c>
      <c r="K211" s="149" t="s">
        <v>2686</v>
      </c>
      <c r="L211" s="21"/>
      <c r="M211" s="21"/>
      <c r="N211" s="21"/>
      <c r="O211" s="8"/>
    </row>
    <row r="212" spans="1:15" x14ac:dyDescent="0.25">
      <c r="A212" s="9"/>
      <c r="B212" s="27" t="s">
        <v>2624</v>
      </c>
      <c r="C212" s="148" t="s">
        <v>2684</v>
      </c>
      <c r="D212" s="21"/>
      <c r="G212" s="27" t="s">
        <v>2626</v>
      </c>
      <c r="H212" s="149" t="s">
        <v>2687</v>
      </c>
      <c r="J212" s="27" t="s">
        <v>2628</v>
      </c>
      <c r="K212" s="148"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E94" zoomScale="85" zoomScaleNormal="85" zoomScaleSheetLayoutView="40" zoomScalePageLayoutView="40" workbookViewId="0">
      <selection activeCell="I20" sqref="I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0" t="str">
        <f>HYPERLINK("#Integrante_2!A109","CAPACIDAD RESIDUAL")</f>
        <v>CAPACIDAD RESIDUAL</v>
      </c>
      <c r="F8" s="211"/>
      <c r="G8" s="21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0" t="str">
        <f>HYPERLINK("#Integrante_2!A162","TALENTO HUMANO")</f>
        <v>TALENTO HUMANO</v>
      </c>
      <c r="F9" s="211"/>
      <c r="G9" s="21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0" t="str">
        <f>HYPERLINK("#Integrante_2!F162","INFRAESTRUCTURA")</f>
        <v>INFRAESTRUCTURA</v>
      </c>
      <c r="F10" s="211"/>
      <c r="G10" s="21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95">
        <v>812005406</v>
      </c>
      <c r="C20" s="5"/>
      <c r="D20" s="169"/>
      <c r="E20" s="161" t="s">
        <v>2669</v>
      </c>
      <c r="F20" s="196" t="s">
        <v>2688</v>
      </c>
      <c r="G20" s="5"/>
      <c r="H20" s="213"/>
      <c r="I20" s="150" t="s">
        <v>1155</v>
      </c>
      <c r="J20" s="151" t="s">
        <v>1056</v>
      </c>
      <c r="K20" s="152" t="s">
        <v>2682</v>
      </c>
      <c r="L20" s="153"/>
      <c r="M20" s="153">
        <v>44561</v>
      </c>
      <c r="N20" s="136">
        <f>+(M20-L20)/30</f>
        <v>1485.3666666666666</v>
      </c>
      <c r="O20" s="139"/>
      <c r="U20" s="135"/>
      <c r="V20" s="107">
        <f ca="1">NOW()</f>
        <v>44200.587106481478</v>
      </c>
      <c r="W20" s="107">
        <f ca="1">NOW()</f>
        <v>44200.587106481478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str">
        <f>VLOOKUP(B20,EAS!A2:B1439,2,0)</f>
        <v>CORPORACION AMIGOS DE LA TIERRA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2710</v>
      </c>
      <c r="C48" s="126" t="s">
        <v>31</v>
      </c>
      <c r="D48" s="123" t="s">
        <v>2712</v>
      </c>
      <c r="E48" s="146">
        <v>42675</v>
      </c>
      <c r="F48" s="146">
        <v>42717</v>
      </c>
      <c r="G48" s="173">
        <f>IF(AND(E48&lt;&gt;"",F48&lt;&gt;""),((F48-E48)/30),"")</f>
        <v>1.4</v>
      </c>
      <c r="H48" s="121" t="s">
        <v>2711</v>
      </c>
      <c r="I48" s="123" t="s">
        <v>36</v>
      </c>
      <c r="J48" s="123" t="s">
        <v>38</v>
      </c>
      <c r="K48" s="125">
        <v>2400394860</v>
      </c>
      <c r="L48" s="126"/>
      <c r="M48" s="182">
        <v>1</v>
      </c>
      <c r="N48" s="126" t="s">
        <v>2639</v>
      </c>
      <c r="O48" s="126" t="s">
        <v>26</v>
      </c>
      <c r="P48" s="80"/>
    </row>
    <row r="49" spans="1:16" s="6" customFormat="1" ht="24.75" customHeight="1" x14ac:dyDescent="0.25">
      <c r="A49" s="144">
        <v>2</v>
      </c>
      <c r="B49" s="124" t="s">
        <v>2710</v>
      </c>
      <c r="C49" s="126" t="s">
        <v>31</v>
      </c>
      <c r="D49" s="123" t="s">
        <v>2713</v>
      </c>
      <c r="E49" s="146">
        <v>43450</v>
      </c>
      <c r="F49" s="146">
        <v>43489</v>
      </c>
      <c r="G49" s="173">
        <f t="shared" ref="G49:G107" si="1">IF(AND(E49&lt;&gt;"",F49&lt;&gt;""),((F49-E49)/30),"")</f>
        <v>1.3</v>
      </c>
      <c r="H49" s="121" t="s">
        <v>2711</v>
      </c>
      <c r="I49" s="123" t="s">
        <v>220</v>
      </c>
      <c r="J49" s="123" t="s">
        <v>487</v>
      </c>
      <c r="K49" s="125">
        <v>1770431007</v>
      </c>
      <c r="L49" s="126"/>
      <c r="M49" s="182">
        <v>1</v>
      </c>
      <c r="N49" s="126" t="s">
        <v>2639</v>
      </c>
      <c r="O49" s="126" t="s">
        <v>26</v>
      </c>
      <c r="P49" s="80"/>
    </row>
    <row r="50" spans="1:16" s="6" customFormat="1" ht="24.75" customHeight="1" x14ac:dyDescent="0.25">
      <c r="A50" s="144">
        <v>3</v>
      </c>
      <c r="B50" s="124" t="s">
        <v>2710</v>
      </c>
      <c r="C50" s="126" t="s">
        <v>31</v>
      </c>
      <c r="D50" s="123" t="s">
        <v>2714</v>
      </c>
      <c r="E50" s="146">
        <v>43313</v>
      </c>
      <c r="F50" s="146">
        <v>43375</v>
      </c>
      <c r="G50" s="173">
        <f t="shared" si="1"/>
        <v>2.0666666666666669</v>
      </c>
      <c r="H50" s="121" t="s">
        <v>2715</v>
      </c>
      <c r="I50" s="123" t="s">
        <v>220</v>
      </c>
      <c r="J50" s="123" t="s">
        <v>487</v>
      </c>
      <c r="K50" s="125">
        <v>1496350649</v>
      </c>
      <c r="L50" s="126"/>
      <c r="M50" s="182">
        <v>1</v>
      </c>
      <c r="N50" s="126" t="s">
        <v>2639</v>
      </c>
      <c r="O50" s="126" t="s">
        <v>26</v>
      </c>
      <c r="P50" s="80"/>
    </row>
    <row r="51" spans="1:16" s="6" customFormat="1" ht="24.75" customHeight="1" outlineLevel="1" x14ac:dyDescent="0.25">
      <c r="A51" s="144">
        <v>4</v>
      </c>
      <c r="B51" s="124" t="s">
        <v>2710</v>
      </c>
      <c r="C51" s="126" t="s">
        <v>31</v>
      </c>
      <c r="D51" s="123" t="s">
        <v>2716</v>
      </c>
      <c r="E51" s="146">
        <v>43313</v>
      </c>
      <c r="F51" s="146">
        <v>43375</v>
      </c>
      <c r="G51" s="173">
        <f t="shared" si="1"/>
        <v>2.0666666666666669</v>
      </c>
      <c r="H51" s="121" t="s">
        <v>2715</v>
      </c>
      <c r="I51" s="123" t="s">
        <v>220</v>
      </c>
      <c r="J51" s="123" t="s">
        <v>487</v>
      </c>
      <c r="K51" s="125">
        <v>722187815</v>
      </c>
      <c r="L51" s="126"/>
      <c r="M51" s="182">
        <v>1</v>
      </c>
      <c r="N51" s="126" t="s">
        <v>2639</v>
      </c>
      <c r="O51" s="126" t="s">
        <v>26</v>
      </c>
      <c r="P51" s="80"/>
    </row>
    <row r="52" spans="1:16" s="7" customFormat="1" ht="24.75" customHeight="1" outlineLevel="1" x14ac:dyDescent="0.25">
      <c r="A52" s="145">
        <v>5</v>
      </c>
      <c r="B52" s="124" t="s">
        <v>2710</v>
      </c>
      <c r="C52" s="126" t="s">
        <v>31</v>
      </c>
      <c r="D52" s="123" t="s">
        <v>2717</v>
      </c>
      <c r="E52" s="146">
        <v>42675</v>
      </c>
      <c r="F52" s="146">
        <v>42717</v>
      </c>
      <c r="G52" s="173">
        <f t="shared" si="1"/>
        <v>1.4</v>
      </c>
      <c r="H52" s="121" t="s">
        <v>2711</v>
      </c>
      <c r="I52" s="123" t="s">
        <v>36</v>
      </c>
      <c r="J52" s="123" t="s">
        <v>38</v>
      </c>
      <c r="K52" s="125">
        <v>2360389729</v>
      </c>
      <c r="L52" s="126"/>
      <c r="M52" s="182">
        <v>1</v>
      </c>
      <c r="N52" s="126" t="s">
        <v>2639</v>
      </c>
      <c r="O52" s="126" t="s">
        <v>26</v>
      </c>
      <c r="P52" s="81"/>
    </row>
    <row r="53" spans="1:16" s="7" customFormat="1" ht="24.75" customHeight="1" outlineLevel="1" x14ac:dyDescent="0.25">
      <c r="A53" s="145">
        <v>6</v>
      </c>
      <c r="B53" s="124" t="s">
        <v>2710</v>
      </c>
      <c r="C53" s="126" t="s">
        <v>31</v>
      </c>
      <c r="D53" s="123" t="s">
        <v>2719</v>
      </c>
      <c r="E53" s="146">
        <v>43450</v>
      </c>
      <c r="F53" s="146">
        <v>43489</v>
      </c>
      <c r="G53" s="173">
        <f t="shared" si="1"/>
        <v>1.3</v>
      </c>
      <c r="H53" s="121" t="s">
        <v>2718</v>
      </c>
      <c r="I53" s="123" t="s">
        <v>220</v>
      </c>
      <c r="J53" s="123" t="s">
        <v>487</v>
      </c>
      <c r="K53" s="125">
        <v>3662833440</v>
      </c>
      <c r="L53" s="126"/>
      <c r="M53" s="182">
        <v>1</v>
      </c>
      <c r="N53" s="126" t="s">
        <v>2639</v>
      </c>
      <c r="O53" s="126" t="s">
        <v>26</v>
      </c>
      <c r="P53" s="81"/>
    </row>
    <row r="54" spans="1:16" s="7" customFormat="1" ht="24.75" customHeight="1" outlineLevel="1" x14ac:dyDescent="0.25">
      <c r="A54" s="145">
        <v>7</v>
      </c>
      <c r="B54" s="124" t="s">
        <v>2710</v>
      </c>
      <c r="C54" s="126" t="s">
        <v>31</v>
      </c>
      <c r="D54" s="123" t="s">
        <v>2721</v>
      </c>
      <c r="E54" s="146">
        <v>43948</v>
      </c>
      <c r="F54" s="146">
        <v>43977</v>
      </c>
      <c r="G54" s="173">
        <f t="shared" si="1"/>
        <v>0.96666666666666667</v>
      </c>
      <c r="H54" s="121" t="s">
        <v>2720</v>
      </c>
      <c r="I54" s="123" t="s">
        <v>220</v>
      </c>
      <c r="J54" s="123" t="s">
        <v>487</v>
      </c>
      <c r="K54" s="120">
        <v>2547727902</v>
      </c>
      <c r="L54" s="126"/>
      <c r="M54" s="182">
        <v>1</v>
      </c>
      <c r="N54" s="126" t="s">
        <v>2639</v>
      </c>
      <c r="O54" s="126" t="s">
        <v>26</v>
      </c>
      <c r="P54" s="81"/>
    </row>
    <row r="55" spans="1:16" s="7" customFormat="1" ht="24.75" customHeight="1" outlineLevel="1" x14ac:dyDescent="0.25">
      <c r="A55" s="145">
        <v>8</v>
      </c>
      <c r="B55" s="124" t="s">
        <v>2710</v>
      </c>
      <c r="C55" s="126" t="s">
        <v>31</v>
      </c>
      <c r="D55" s="123" t="s">
        <v>2722</v>
      </c>
      <c r="E55" s="146">
        <v>44074</v>
      </c>
      <c r="F55" s="146">
        <v>44095</v>
      </c>
      <c r="G55" s="173">
        <f t="shared" si="1"/>
        <v>0.7</v>
      </c>
      <c r="H55" s="121" t="s">
        <v>2723</v>
      </c>
      <c r="I55" s="123" t="s">
        <v>220</v>
      </c>
      <c r="J55" s="123" t="s">
        <v>487</v>
      </c>
      <c r="K55" s="120">
        <v>153254200</v>
      </c>
      <c r="L55" s="126"/>
      <c r="M55" s="182">
        <v>1</v>
      </c>
      <c r="N55" s="126" t="s">
        <v>2639</v>
      </c>
      <c r="O55" s="126" t="s">
        <v>26</v>
      </c>
      <c r="P55" s="81"/>
    </row>
    <row r="56" spans="1:16" s="7" customFormat="1" ht="24.75" customHeight="1" outlineLevel="1" x14ac:dyDescent="0.25">
      <c r="A56" s="145">
        <v>9</v>
      </c>
      <c r="B56" s="124" t="s">
        <v>2710</v>
      </c>
      <c r="C56" s="126" t="s">
        <v>31</v>
      </c>
      <c r="D56" s="123" t="s">
        <v>2724</v>
      </c>
      <c r="E56" s="146">
        <v>43948</v>
      </c>
      <c r="F56" s="146">
        <v>43977</v>
      </c>
      <c r="G56" s="173">
        <f t="shared" si="1"/>
        <v>0.96666666666666667</v>
      </c>
      <c r="H56" s="121" t="s">
        <v>2711</v>
      </c>
      <c r="I56" s="123" t="s">
        <v>220</v>
      </c>
      <c r="J56" s="123" t="s">
        <v>487</v>
      </c>
      <c r="K56" s="120">
        <v>3312350014</v>
      </c>
      <c r="L56" s="126"/>
      <c r="M56" s="182">
        <v>1</v>
      </c>
      <c r="N56" s="126" t="s">
        <v>2639</v>
      </c>
      <c r="O56" s="126" t="s">
        <v>26</v>
      </c>
      <c r="P56" s="81"/>
    </row>
    <row r="57" spans="1:16" s="7" customFormat="1" ht="24.75" customHeight="1" outlineLevel="1" x14ac:dyDescent="0.25">
      <c r="A57" s="145">
        <v>10</v>
      </c>
      <c r="B57" s="124" t="s">
        <v>2710</v>
      </c>
      <c r="C57" s="126" t="s">
        <v>31</v>
      </c>
      <c r="D57" s="123" t="s">
        <v>2725</v>
      </c>
      <c r="E57" s="146">
        <v>43941</v>
      </c>
      <c r="F57" s="146">
        <v>43977</v>
      </c>
      <c r="G57" s="173">
        <f t="shared" si="1"/>
        <v>1.2</v>
      </c>
      <c r="H57" s="121" t="s">
        <v>2720</v>
      </c>
      <c r="I57" s="123" t="s">
        <v>220</v>
      </c>
      <c r="J57" s="123" t="s">
        <v>487</v>
      </c>
      <c r="K57" s="125">
        <v>959533886</v>
      </c>
      <c r="L57" s="126"/>
      <c r="M57" s="182">
        <v>1</v>
      </c>
      <c r="N57" s="126" t="s">
        <v>2639</v>
      </c>
      <c r="O57" s="126" t="s">
        <v>26</v>
      </c>
      <c r="P57" s="81"/>
    </row>
    <row r="58" spans="1:16" s="7" customFormat="1" ht="24.75" customHeight="1" outlineLevel="1" x14ac:dyDescent="0.25">
      <c r="A58" s="145">
        <v>11</v>
      </c>
      <c r="B58" s="124" t="s">
        <v>2710</v>
      </c>
      <c r="C58" s="126" t="s">
        <v>31</v>
      </c>
      <c r="D58" s="123" t="s">
        <v>2726</v>
      </c>
      <c r="E58" s="146">
        <v>43942</v>
      </c>
      <c r="F58" s="146">
        <v>43977</v>
      </c>
      <c r="G58" s="173">
        <f t="shared" si="1"/>
        <v>1.1666666666666667</v>
      </c>
      <c r="H58" s="121" t="s">
        <v>2711</v>
      </c>
      <c r="I58" s="123" t="s">
        <v>220</v>
      </c>
      <c r="J58" s="123" t="s">
        <v>487</v>
      </c>
      <c r="K58" s="125">
        <v>1826139994</v>
      </c>
      <c r="L58" s="126"/>
      <c r="M58" s="182">
        <v>1</v>
      </c>
      <c r="N58" s="126" t="s">
        <v>2639</v>
      </c>
      <c r="O58" s="126" t="s">
        <v>26</v>
      </c>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t="s">
        <v>2622</v>
      </c>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v>0.03</v>
      </c>
      <c r="G179" s="180">
        <f>IF(F179&gt;0,SUM(E179+F179),"")</f>
        <v>0.05</v>
      </c>
      <c r="H179" s="5"/>
      <c r="I179" s="222" t="s">
        <v>2674</v>
      </c>
      <c r="J179" s="223"/>
      <c r="K179" s="223"/>
      <c r="L179" s="224"/>
      <c r="M179" s="179">
        <v>0.05</v>
      </c>
      <c r="O179" s="8"/>
      <c r="Q179" s="19"/>
      <c r="R179" s="19"/>
      <c r="S179" s="180">
        <f>IF(M179&gt;0,SUM(L179+M179),"")</f>
        <v>0.05</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0</v>
      </c>
      <c r="F185" s="94"/>
      <c r="G185" s="95"/>
      <c r="H185" s="90"/>
      <c r="I185" s="92" t="s">
        <v>2632</v>
      </c>
      <c r="J185" s="185">
        <f>M179</f>
        <v>0.05</v>
      </c>
      <c r="K185" s="232" t="s">
        <v>2633</v>
      </c>
      <c r="L185" s="232"/>
      <c r="M185" s="96" t="e">
        <f>+J185*K20</f>
        <v>#VALUE!</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50"/>
      <c r="Q192" s="155"/>
      <c r="R192" s="156"/>
      <c r="S192" s="156"/>
      <c r="T192" s="155"/>
    </row>
    <row r="193" spans="1:18" x14ac:dyDescent="0.25">
      <c r="A193" s="9"/>
      <c r="C193" s="129">
        <v>37264</v>
      </c>
      <c r="D193" s="5"/>
      <c r="E193" s="128">
        <v>2225</v>
      </c>
      <c r="F193" s="5"/>
      <c r="G193" s="5"/>
      <c r="H193" s="148" t="s">
        <v>2727</v>
      </c>
      <c r="J193" s="5"/>
      <c r="K193" s="146">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2728</v>
      </c>
      <c r="J211" s="27" t="s">
        <v>2627</v>
      </c>
      <c r="K211" s="149" t="s">
        <v>2728</v>
      </c>
      <c r="L211" s="21"/>
      <c r="M211" s="21"/>
      <c r="N211" s="21"/>
      <c r="O211" s="8"/>
    </row>
    <row r="212" spans="1:15" x14ac:dyDescent="0.25">
      <c r="A212" s="9"/>
      <c r="B212" s="27" t="s">
        <v>2624</v>
      </c>
      <c r="C212" s="148" t="s">
        <v>2727</v>
      </c>
      <c r="D212" s="21"/>
      <c r="G212" s="27" t="s">
        <v>2626</v>
      </c>
      <c r="H212" s="149" t="s">
        <v>2729</v>
      </c>
      <c r="J212" s="27" t="s">
        <v>2628</v>
      </c>
      <c r="K212" s="148"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0" t="str">
        <f>HYPERLINK("#Integrante_3!A109","CAPACIDAD RESIDUAL")</f>
        <v>CAPACIDAD RESIDUAL</v>
      </c>
      <c r="F8" s="211"/>
      <c r="G8" s="21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0" t="str">
        <f>HYPERLINK("#Integrante_3!A162","TALENTO HUMANO")</f>
        <v>TALENTO HUMANO</v>
      </c>
      <c r="F9" s="211"/>
      <c r="G9" s="21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0" t="str">
        <f>HYPERLINK("#Integrante_3!F162","INFRAESTRUCTURA")</f>
        <v>INFRAESTRUCTURA</v>
      </c>
      <c r="F10" s="211"/>
      <c r="G10" s="21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44200.587106481478</v>
      </c>
      <c r="W20" s="107">
        <f ca="1">NOW()</f>
        <v>44200.587106481478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6"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5"/>
      <c r="S175" s="19"/>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65" t="s">
        <v>2623</v>
      </c>
      <c r="S176" s="19"/>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2674</v>
      </c>
      <c r="J177" s="223"/>
      <c r="K177" s="223"/>
      <c r="L177" s="224"/>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0" t="str">
        <f>HYPERLINK("#Integrante_4!A109","CAPACIDAD RESIDUAL")</f>
        <v>CAPACIDAD RESIDUAL</v>
      </c>
      <c r="F8" s="211"/>
      <c r="G8" s="21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0" t="str">
        <f>HYPERLINK("#Integrante_4!A162","TALENTO HUMANO")</f>
        <v>TALENTO HUMANO</v>
      </c>
      <c r="F9" s="211"/>
      <c r="G9" s="21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0" t="str">
        <f>HYPERLINK("#Integrante_4!F162","INFRAESTRUCTURA")</f>
        <v>INFRAESTRUCTURA</v>
      </c>
      <c r="F10" s="211"/>
      <c r="G10" s="21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44200.587106481478</v>
      </c>
      <c r="W20" s="107">
        <f ca="1">NOW()</f>
        <v>44200.587106481478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5"/>
      <c r="S177" s="19"/>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65" t="s">
        <v>2623</v>
      </c>
      <c r="S178" s="19"/>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2674</v>
      </c>
      <c r="J179" s="223"/>
      <c r="K179" s="223"/>
      <c r="L179" s="224"/>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0" t="str">
        <f>HYPERLINK("#Integrante_5!A109","CAPACIDAD RESIDUAL")</f>
        <v>CAPACIDAD RESIDUAL</v>
      </c>
      <c r="F8" s="211"/>
      <c r="G8" s="21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0" t="str">
        <f>HYPERLINK("#Integrante_5!A162","TALENTO HUMANO")</f>
        <v>TALENTO HUMANO</v>
      </c>
      <c r="F9" s="211"/>
      <c r="G9" s="21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0" t="str">
        <f>HYPERLINK("#Integrante_5!F162","INFRAESTRUCTURA")</f>
        <v>INFRAESTRUCTURA</v>
      </c>
      <c r="F10" s="211"/>
      <c r="G10" s="21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44200.587106481478</v>
      </c>
      <c r="W20" s="107">
        <f ca="1">NOW()</f>
        <v>44200.587106481478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6"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5"/>
      <c r="T175" s="19"/>
      <c r="U175" s="19"/>
      <c r="V175" s="19"/>
      <c r="W175" s="19"/>
      <c r="X175" s="19"/>
      <c r="Y175" s="19"/>
      <c r="Z175" s="19"/>
      <c r="AA175" s="19"/>
      <c r="AB175" s="19"/>
    </row>
    <row r="176" spans="1:28" ht="23.25" x14ac:dyDescent="0.25">
      <c r="A176" s="9"/>
      <c r="B176" s="261"/>
      <c r="C176" s="262"/>
      <c r="D176" s="263"/>
      <c r="E176" s="165" t="s">
        <v>2621</v>
      </c>
      <c r="F176" s="165" t="s">
        <v>2622</v>
      </c>
      <c r="G176" s="165" t="s">
        <v>2623</v>
      </c>
      <c r="H176" s="5"/>
      <c r="I176" s="261"/>
      <c r="J176" s="262"/>
      <c r="K176" s="262"/>
      <c r="L176" s="263"/>
      <c r="M176" s="243"/>
      <c r="O176" s="8"/>
      <c r="Q176" s="19"/>
      <c r="R176" s="19"/>
      <c r="S176" s="165" t="s">
        <v>2623</v>
      </c>
      <c r="T176" s="19"/>
      <c r="U176" s="19"/>
      <c r="V176" s="19"/>
      <c r="W176" s="19"/>
      <c r="X176" s="19"/>
      <c r="Y176" s="19"/>
      <c r="Z176" s="19"/>
      <c r="AA176" s="19"/>
      <c r="AB176" s="19"/>
    </row>
    <row r="177" spans="1:28" ht="23.25" x14ac:dyDescent="0.25">
      <c r="A177" s="9"/>
      <c r="B177" s="231" t="s">
        <v>2670</v>
      </c>
      <c r="C177" s="231"/>
      <c r="D177" s="231"/>
      <c r="E177" s="24">
        <v>0.02</v>
      </c>
      <c r="F177" s="179"/>
      <c r="G177" s="180" t="str">
        <f>IF(F177&gt;0,SUM(E177+F177),"")</f>
        <v/>
      </c>
      <c r="H177" s="5"/>
      <c r="I177" s="222" t="s">
        <v>2672</v>
      </c>
      <c r="J177" s="223"/>
      <c r="K177" s="223"/>
      <c r="L177" s="224"/>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4" t="str">
        <f>IF(F178&gt;0,SUM(E178+F178),"")</f>
        <v/>
      </c>
      <c r="H178" s="5"/>
      <c r="I178" s="222" t="s">
        <v>1169</v>
      </c>
      <c r="J178" s="223"/>
      <c r="K178" s="224"/>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4" t="str">
        <f>IF(F179&gt;0,SUM(E179+F179),"")</f>
        <v/>
      </c>
      <c r="H179" s="5"/>
      <c r="I179" s="222" t="s">
        <v>1170</v>
      </c>
      <c r="J179" s="223"/>
      <c r="K179" s="224"/>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4" t="str">
        <f>IF(F180&gt;0,SUM(E180+F180),"")</f>
        <v/>
      </c>
      <c r="H180" s="5"/>
      <c r="I180" s="222" t="s">
        <v>1171</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2" t="s">
        <v>2633</v>
      </c>
      <c r="L183" s="23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7" t="s">
        <v>2641</v>
      </c>
      <c r="C190" s="247"/>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2">
        <f ca="1">NOW()</f>
        <v>44200.587106481478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0" t="str">
        <f>HYPERLINK("#Integrante_6!A109","CAPACIDAD RESIDUAL")</f>
        <v>CAPACIDAD RESIDUAL</v>
      </c>
      <c r="F8" s="211"/>
      <c r="G8" s="21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0" t="str">
        <f>HYPERLINK("#Integrante_6!A162","TALENTO HUMANO")</f>
        <v>TALENTO HUMANO</v>
      </c>
      <c r="F9" s="211"/>
      <c r="G9" s="21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0" t="str">
        <f>HYPERLINK("#Integrante_6!F162","INFRAESTRUCTURA")</f>
        <v>INFRAESTRUCTURA</v>
      </c>
      <c r="F10" s="211"/>
      <c r="G10" s="21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3" t="s">
        <v>8</v>
      </c>
      <c r="M15" s="203"/>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3"/>
      <c r="I20" s="150"/>
      <c r="J20" s="151"/>
      <c r="K20" s="152"/>
      <c r="L20" s="153"/>
      <c r="M20" s="153"/>
      <c r="N20" s="136">
        <f>+(M20-L20)/30</f>
        <v>0</v>
      </c>
      <c r="O20" s="139"/>
      <c r="U20" s="135"/>
      <c r="V20" s="107">
        <f ca="1">NOW()</f>
        <v>44200.587106481478</v>
      </c>
      <c r="W20" s="107">
        <f ca="1">NOW()</f>
        <v>44200.587106481478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30"/>
      <c r="I37" s="131"/>
      <c r="J37" s="131"/>
      <c r="K37" s="131"/>
      <c r="L37" s="131"/>
      <c r="M37" s="131"/>
      <c r="N37" s="131"/>
      <c r="O37" s="132"/>
    </row>
    <row r="38" spans="1:16" ht="21" customHeight="1" x14ac:dyDescent="0.25">
      <c r="A38" s="9"/>
      <c r="B38" s="207" t="e">
        <f>VLOOKUP(B20,EAS!A2:B1439,2,0)</f>
        <v>#N/A</v>
      </c>
      <c r="C38" s="207"/>
      <c r="D38" s="207"/>
      <c r="E38" s="207"/>
      <c r="F38" s="207"/>
      <c r="G38" s="5"/>
      <c r="H38" s="133"/>
      <c r="I38" s="217" t="s">
        <v>7</v>
      </c>
      <c r="J38" s="217"/>
      <c r="K38" s="217"/>
      <c r="L38" s="217"/>
      <c r="M38" s="217"/>
      <c r="N38" s="217"/>
      <c r="O38" s="134"/>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6"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5"/>
      <c r="T177" s="19"/>
      <c r="U177" s="19"/>
      <c r="V177" s="19"/>
      <c r="W177" s="19"/>
      <c r="X177" s="19"/>
      <c r="Y177" s="19"/>
      <c r="Z177" s="19"/>
      <c r="AA177" s="19"/>
      <c r="AB177" s="19"/>
    </row>
    <row r="178" spans="1:28" ht="23.25" x14ac:dyDescent="0.25">
      <c r="A178" s="9"/>
      <c r="B178" s="261"/>
      <c r="C178" s="262"/>
      <c r="D178" s="263"/>
      <c r="E178" s="165" t="s">
        <v>2621</v>
      </c>
      <c r="F178" s="165" t="s">
        <v>2622</v>
      </c>
      <c r="G178" s="165" t="s">
        <v>2623</v>
      </c>
      <c r="H178" s="5"/>
      <c r="I178" s="261"/>
      <c r="J178" s="262"/>
      <c r="K178" s="262"/>
      <c r="L178" s="263"/>
      <c r="M178" s="243"/>
      <c r="O178" s="8"/>
      <c r="Q178" s="19"/>
      <c r="R178" s="19"/>
      <c r="S178" s="165" t="s">
        <v>2623</v>
      </c>
      <c r="T178" s="19"/>
      <c r="U178" s="19"/>
      <c r="V178" s="19"/>
      <c r="W178" s="19"/>
      <c r="X178" s="19"/>
      <c r="Y178" s="19"/>
      <c r="Z178" s="19"/>
      <c r="AA178" s="19"/>
      <c r="AB178" s="19"/>
    </row>
    <row r="179" spans="1:28" ht="23.25" x14ac:dyDescent="0.25">
      <c r="A179" s="9"/>
      <c r="B179" s="231" t="s">
        <v>2670</v>
      </c>
      <c r="C179" s="231"/>
      <c r="D179" s="231"/>
      <c r="E179" s="24">
        <v>0.02</v>
      </c>
      <c r="F179" s="179"/>
      <c r="G179" s="180" t="str">
        <f>IF(F179&gt;0,SUM(E179+F179),"")</f>
        <v/>
      </c>
      <c r="H179" s="5"/>
      <c r="I179" s="222" t="s">
        <v>2672</v>
      </c>
      <c r="J179" s="223"/>
      <c r="K179" s="223"/>
      <c r="L179" s="224"/>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4" t="str">
        <f>IF(F180&gt;0,SUM(E180+F180),"")</f>
        <v/>
      </c>
      <c r="H180" s="5"/>
      <c r="I180" s="222" t="s">
        <v>1169</v>
      </c>
      <c r="J180" s="223"/>
      <c r="K180" s="224"/>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4" t="str">
        <f>IF(F181&gt;0,SUM(E181+F181),"")</f>
        <v/>
      </c>
      <c r="H181" s="5"/>
      <c r="I181" s="222" t="s">
        <v>1170</v>
      </c>
      <c r="J181" s="223"/>
      <c r="K181" s="224"/>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4" t="str">
        <f>IF(F182&gt;0,SUM(E182+F182),"")</f>
        <v/>
      </c>
      <c r="H182" s="5"/>
      <c r="I182" s="222" t="s">
        <v>1171</v>
      </c>
      <c r="J182" s="223"/>
      <c r="K182" s="224"/>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2" t="s">
        <v>2633</v>
      </c>
      <c r="L185" s="23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7" t="s">
        <v>2641</v>
      </c>
      <c r="C192" s="247"/>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2020-12-30T04:47:18Z</cp:lastPrinted>
  <dcterms:created xsi:type="dcterms:W3CDTF">2020-10-14T21:57:42Z</dcterms:created>
  <dcterms:modified xsi:type="dcterms:W3CDTF">2021-01-04T19:15:17Z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