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arielfernandocastellarusta 1/Desktop/Recent Work/EJECUCION 2020/UTS 2021/UT NIÑEZ POR CHINU 2021 - CHINU/2021-23-10000766 PUEBLO NUEVO BUENAVISTA/"/>
    </mc:Choice>
  </mc:AlternateContent>
  <xr:revisionPtr revIDLastSave="0" documentId="13_ncr:1_{2CB73248-588F-BD4D-BC37-BECF76975E2E}"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500" windowWidth="28800" windowHeight="1598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<sst xmlns="http://schemas.openxmlformats.org/spreadsheetml/2006/main" count="4932" uniqueCount="2808">
  <si>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</si>
  <si>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</si>
  <si>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</si>
  <si>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</si>
  <si>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</si>
  <si>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</si>
  <si>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</si>
  <si>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</si>
  <si>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</si>
  <si>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</si>
  <si>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</si>
  <si>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</si>
  <si>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</si>
  <si>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</si>
  <si>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</si>
  <si>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</si>
  <si>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</si>
  <si>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</si>
  <si>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</si>
  <si>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</si>
  <si>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</si>
  <si>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</si>
  <si>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</si>
  <si>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</si>
  <si>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</si>
  <si>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</si>
  <si>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</si>
  <si>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</si>
  <si>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</si>
  <si>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</si>
  <si>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</si>
  <si>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</si>
  <si>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</si>
  <si>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</si>
  <si>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</si>
  <si>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</si>
  <si>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</si>
  <si>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</si>
  <si>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</si>
  <si>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</si>
  <si>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</si>
  <si>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</si>
  <si>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</si>
  <si>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</si>
  <si>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</si>
  <si>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</si>
  <si>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</si>
  <si>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</si>
  <si>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</si>
  <si>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</si>
  <si>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</si>
  <si>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</si>
  <si>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</si>
  <si>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</si>
  <si>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</si>
  <si>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</si>
  <si>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</si>
  <si>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</si>
  <si>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</si>
  <si>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</si>
  <si>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</si>
  <si>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</si>
  <si>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</si>
  <si>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</si>
  <si>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</si>
  <si>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</si>
  <si>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</si>
  <si>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</si>
  <si>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</si>
  <si>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</si>
  <si>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</si>
  <si>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</si>
  <si>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</si>
  <si>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</si>
  <si>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</si>
  <si>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</si>
  <si>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</si>
  <si>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</si>
  <si>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</si>
  <si>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</si>
  <si>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</si>
  <si>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</si>
  <si>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</si>
  <si>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</si>
  <si>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</si>
  <si>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</si>
  <si>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</si>
  <si>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</si>
  <si>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</si>
  <si>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</si>
  <si>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</si>
  <si>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</si>
  <si>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</si>
  <si>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</si>
  <si>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</si>
  <si>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</si>
  <si>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</si>
  <si>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</si>
  <si>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</si>
  <si>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</si>
  <si>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</si>
  <si>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</si>
  <si>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</si>
  <si>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</si>
  <si>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</si>
  <si>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</si>
  <si>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</si>
  <si>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</si>
  <si>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</si>
  <si>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</si>
  <si>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</si>
  <si>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</si>
  <si>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</si>
  <si>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</si>
  <si>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</si>
  <si>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</si>
  <si>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</si>
  <si>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</si>
  <si>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</si>
  <si>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</si>
  <si>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</si>
  <si>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</si>
  <si>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</si>
  <si>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</si>
  <si>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</si>
  <si>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</si>
  <si>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</si>
  <si>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</si>
  <si>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</si>
  <si>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</si>
  <si>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</si>
  <si>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</si>
  <si>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</si>
  <si>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</si>
  <si>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</si>
  <si>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</si>
  <si>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</si>
  <si>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</si>
  <si>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</si>
  <si>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</si>
  <si>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</si>
  <si>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</si>
  <si>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</si>
  <si>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</si>
  <si>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</si>
  <si>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</si>
  <si>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</si>
  <si>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</si>
  <si>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</si>
  <si>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</si>
  <si>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</si>
  <si>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</si>
  <si>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</si>
  <si>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</si>
  <si>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</si>
  <si>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</si>
  <si>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</si>
  <si>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</si>
  <si>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</si>
  <si>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</si>
  <si>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</si>
  <si>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</si>
  <si>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</si>
  <si>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</si>
  <si>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</si>
  <si>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</si>
  <si>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</si>
  <si>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</si>
  <si>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</si>
  <si>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</si>
  <si>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</si>
  <si>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</si>
  <si>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</si>
  <si>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</si>
  <si>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</si>
  <si>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</si>
  <si>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</si>
  <si>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</si>
  <si>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</si>
  <si>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</si>
  <si>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</si>
  <si>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</si>
  <si>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</si>
  <si>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</si>
  <si>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</si>
  <si>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</si>
  <si>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</si>
  <si>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</si>
  <si>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</si>
  <si>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</si>
  <si>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</si>
  <si>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</si>
  <si>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</si>
  <si>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</si>
  <si>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</si>
  <si>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</si>
  <si>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</si>
  <si>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</si>
  <si>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</si>
  <si>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</si>
  <si>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</si>
  <si>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</si>
  <si>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</si>
  <si>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</si>
  <si>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</si>
  <si>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</si>
  <si>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</si>
  <si>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</si>
  <si>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</si>
  <si>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</si>
  <si>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</si>
  <si>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</si>
  <si>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</si>
  <si>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</si>
  <si>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</si>
  <si>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</si>
  <si>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</si>
  <si>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</si>
  <si>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</si>
  <si>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</si>
  <si>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</si>
  <si>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</si>
  <si>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</si>
  <si>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</si>
  <si>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</si>
  <si>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</si>
  <si>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</si>
  <si>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</si>
  <si>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</si>
  <si>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</si>
  <si>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</si>
  <si>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</si>
  <si>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</si>
  <si>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</si>
  <si>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</si>
  <si>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</si>
  <si>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</si>
  <si>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</si>
  <si>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</si>
  <si>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</si>
  <si>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</si>
  <si>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</si>
  <si>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</si>
  <si>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</si>
  <si>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</si>
  <si>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</si>
  <si>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</si>
  <si>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</si>
  <si>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</si>
  <si>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</si>
  <si>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</si>
  <si>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</si>
  <si>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</si>
  <si>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</si>
  <si>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</si>
  <si>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</si>
  <si>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</si>
  <si>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</si>
  <si>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</si>
  <si>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</si>
  <si>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</si>
  <si>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</si>
  <si>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</si>
  <si>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</si>
  <si>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</si>
  <si>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</si>
  <si>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</si>
  <si>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</si>
  <si>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</si>
  <si>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</si>
  <si>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</si>
  <si>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</si>
  <si>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</si>
  <si>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</si>
  <si>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</si>
  <si>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</si>
  <si>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</si>
  <si>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</si>
  <si>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</si>
  <si>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</si>
  <si>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</si>
  <si>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</si>
  <si>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</si>
  <si>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</si>
  <si>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</si>
  <si>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</si>
  <si>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</si>
  <si>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</si>
  <si>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</si>
  <si>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</si>
  <si>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</si>
  <si>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</si>
  <si>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</si>
  <si>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</si>
  <si>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</si>
  <si>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</si>
  <si>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</si>
  <si>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</si>
  <si>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</si>
  <si>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</si>
  <si>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</si>
  <si>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</si>
  <si>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</si>
  <si>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</si>
  <si>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</si>
  <si>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</si>
  <si>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</si>
  <si>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</si>
  <si>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</si>
  <si>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</si>
  <si>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</si>
  <si>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</si>
  <si>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</si>
  <si>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</si>
  <si>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</si>
  <si>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</si>
  <si>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</si>
  <si>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</si>
  <si>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</si>
  <si>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</si>
  <si>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</si>
  <si>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</si>
  <si>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</si>
  <si>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</si>
  <si>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</si>
  <si>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</si>
  <si>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</si>
  <si>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</si>
  <si>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</si>
  <si>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</si>
  <si>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</si>
  <si>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</si>
  <si>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</si>
  <si>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</si>
  <si>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</si>
  <si>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</si>
  <si>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</si>
  <si>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</si>
  <si>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</si>
  <si>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</si>
  <si>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</si>
  <si>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</si>
  <si>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</si>
  <si>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</si>
  <si>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</si>
  <si>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</si>
  <si>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</si>
  <si>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</si>
  <si>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</si>
  <si>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</si>
  <si>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</si>
  <si>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</si>
  <si>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</si>
  <si>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</si>
  <si>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</si>
  <si>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</si>
  <si>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</si>
  <si>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</si>
  <si>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</si>
  <si>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</si>
  <si>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</si>
  <si>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</si>
  <si>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</si>
  <si>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</si>
  <si>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</si>
  <si>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</si>
  <si>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</si>
  <si>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</si>
  <si>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</si>
  <si>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</si>
  <si>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</si>
  <si>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</si>
  <si>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</si>
  <si>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</si>
  <si>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</si>
  <si>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</si>
  <si>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</si>
  <si>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</si>
  <si>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</si>
  <si>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</si>
  <si>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</si>
  <si>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</si>
  <si>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</si>
  <si>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</si>
  <si>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</si>
  <si>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</si>
  <si>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</si>
  <si>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</si>
  <si>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</si>
  <si>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</si>
  <si>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</si>
  <si>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</si>
  <si>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</si>
  <si>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</si>
  <si>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</si>
  <si>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</si>
  <si>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</si>
  <si>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</si>
  <si>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</si>
  <si>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</si>
  <si>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</si>
  <si>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</si>
  <si>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</si>
  <si>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</si>
  <si>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</si>
  <si>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</si>
  <si>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</si>
  <si>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</si>
  <si>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</si>
  <si>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</si>
  <si>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</si>
  <si>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</si>
  <si>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</si>
  <si>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</si>
  <si>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</si>
  <si>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</si>
  <si>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</si>
  <si>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</si>
  <si>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</si>
  <si>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</si>
  <si>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</si>
  <si>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</si>
  <si>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</si>
  <si>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</si>
  <si>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</si>
  <si>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</si>
  <si>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</si>
  <si>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</si>
  <si>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</si>
  <si>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</si>
  <si>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</si>
  <si>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</si>
  <si>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</si>
  <si>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</si>
  <si>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</si>
  <si>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</si>
  <si>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</si>
  <si>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</si>
  <si>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</si>
  <si>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</si>
  <si>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</si>
  <si>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</si>
  <si>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</si>
  <si>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</si>
  <si>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</si>
  <si>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</si>
  <si>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</si>
  <si>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</si>
  <si>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</si>
  <si>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</si>
  <si>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</si>
  <si>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</si>
  <si>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</si>
  <si>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</si>
  <si>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</si>
  <si>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</si>
  <si>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</si>
  <si>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</si>
  <si>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</si>
  <si>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</si>
  <si>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</si>
  <si>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</si>
  <si>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</si>
  <si>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</si>
  <si>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</si>
  <si>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</si>
  <si>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</si>
  <si>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</si>
  <si>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</si>
  <si>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</si>
  <si>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</si>
  <si>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</si>
  <si>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</si>
  <si>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</si>
  <si>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</si>
  <si>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</si>
  <si>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</si>
  <si>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</si>
  <si>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</si>
  <si>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</si>
  <si>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</si>
  <si>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</si>
  <si>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</si>
  <si>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</si>
  <si>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</si>
  <si>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</si>
  <si>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</si>
  <si>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</si>
  <si>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</si>
  <si>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</si>
  <si>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</si>
  <si>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</si>
  <si>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</si>
  <si>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</si>
  <si>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</si>
  <si>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</si>
  <si>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</si>
  <si>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</si>
  <si>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</si>
  <si>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</si>
  <si>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</si>
  <si>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</si>
  <si>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</si>
  <si>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</si>
  <si>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</si>
  <si>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</si>
  <si>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</si>
  <si>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</si>
  <si>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</si>
  <si>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</si>
  <si>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</si>
  <si>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</si>
  <si>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</si>
  <si>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</si>
  <si>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</si>
  <si>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</si>
  <si>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</si>
  <si>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</si>
  <si>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</si>
  <si>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</si>
  <si>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</si>
  <si>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</si>
  <si>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</si>
  <si>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</si>
  <si>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</si>
  <si>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</si>
  <si>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</si>
  <si>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</si>
  <si>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</si>
  <si>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</si>
  <si>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</si>
  <si>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</si>
  <si>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</si>
  <si>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</si>
  <si>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</si>
  <si>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</si>
  <si>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</si>
  <si>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</si>
  <si>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</si>
  <si>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</si>
  <si>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</si>
  <si>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</si>
  <si>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</si>
  <si>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</si>
  <si>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</si>
  <si>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</si>
  <si>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</si>
  <si>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</si>
  <si>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</si>
  <si>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</si>
  <si>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</si>
  <si>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</si>
  <si>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</si>
  <si>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</si>
  <si>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</si>
  <si>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</si>
  <si>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</si>
  <si>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</si>
  <si>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</si>
  <si>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</si>
  <si>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</si>
  <si>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</si>
  <si>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</si>
  <si>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</si>
  <si>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</si>
  <si>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</si>
  <si>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</si>
  <si>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</si>
  <si>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</si>
  <si>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</si>
  <si>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</si>
  <si>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</si>
  <si>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</si>
  <si>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</si>
  <si>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</si>
  <si>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</si>
  <si>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</si>
  <si>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</si>
  <si>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</si>
  <si>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</si>
  <si>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</si>
  <si>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</si>
  <si>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</si>
  <si>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</si>
  <si>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</si>
  <si>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</si>
  <si>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</si>
  <si>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</si>
  <si>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</si>
  <si>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</si>
  <si>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</si>
  <si>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</si>
  <si>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</si>
  <si>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</si>
  <si>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</si>
  <si>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</si>
  <si>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</si>
  <si>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</si>
  <si>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</si>
  <si>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</si>
  <si>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</si>
  <si>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</si>
  <si>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</si>
  <si>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</si>
  <si>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</si>
  <si>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</si>
  <si>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</si>
  <si>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</si>
  <si>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</si>
  <si>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</si>
  <si>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</si>
  <si>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</si>
  <si>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</si>
  <si>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</si>
  <si>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</si>
  <si>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</si>
  <si>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</si>
  <si>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</si>
  <si>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</si>
  <si>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</si>
  <si>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</si>
  <si>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</si>
  <si>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</si>
  <si>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</si>
  <si>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</si>
  <si>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</si>
  <si>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</si>
  <si>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</si>
  <si>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</si>
  <si>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</si>
  <si>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</si>
  <si>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</si>
  <si>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</si>
  <si>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</si>
  <si>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</si>
  <si>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</si>
  <si>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</si>
  <si>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</si>
  <si>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</si>
  <si>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</si>
  <si>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</si>
  <si>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</si>
  <si>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</si>
  <si>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</si>
  <si>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</si>
  <si>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</si>
  <si>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</si>
  <si>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</si>
  <si>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</si>
  <si>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</si>
  <si>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</si>
  <si>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</si>
  <si>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</si>
  <si>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</si>
  <si>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</si>
  <si>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</si>
  <si>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</si>
  <si>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</si>
  <si>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</si>
  <si>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</si>
  <si>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</si>
  <si>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</si>
  <si>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</si>
  <si>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</si>
  <si>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</si>
  <si>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</si>
  <si>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</si>
  <si>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</si>
  <si>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</si>
  <si>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</si>
  <si>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</si>
  <si>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</si>
  <si>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</si>
  <si>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</si>
  <si>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</si>
  <si>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</si>
  <si>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</si>
  <si>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</si>
  <si>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</si>
  <si>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</si>
  <si>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</si>
  <si>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</si>
  <si>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</si>
  <si>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</si>
  <si>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</si>
  <si>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</si>
  <si>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</si>
  <si>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</si>
  <si>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</si>
  <si>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</si>
  <si>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</si>
  <si>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</si>
  <si>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</si>
  <si>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</si>
  <si>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</si>
  <si>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</si>
  <si>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</si>
  <si>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</si>
  <si>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</si>
  <si>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</si>
  <si>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</si>
  <si>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</si>
  <si>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</si>
  <si>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</si>
  <si>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</si>
  <si>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</si>
  <si>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</si>
  <si>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</si>
  <si>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</si>
  <si>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</si>
  <si>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</si>
  <si>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</si>
  <si>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</si>
  <si>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</si>
  <si>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</si>
  <si>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</si>
  <si>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</si>
  <si>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</si>
  <si>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</si>
  <si>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</si>
  <si>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</si>
  <si>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</si>
  <si>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</si>
  <si>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</si>
  <si>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</si>
  <si>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</si>
  <si>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</si>
  <si>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</si>
  <si>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</si>
  <si>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</si>
  <si>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</si>
  <si>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</si>
  <si>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</si>
  <si>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</si>
  <si>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</si>
  <si>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</si>
  <si>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</si>
  <si>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</si>
  <si>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</si>
  <si>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</si>
  <si>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</si>
  <si>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</si>
  <si>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</si>
  <si>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</si>
  <si>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</si>
  <si>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</si>
  <si>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</si>
  <si>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</si>
  <si>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</si>
  <si>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</si>
  <si>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</si>
  <si>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</si>
  <si>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</si>
  <si>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</si>
  <si>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</si>
  <si>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</si>
  <si>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</si>
  <si>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</si>
  <si>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</si>
  <si>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</si>
  <si>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</si>
  <si>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</si>
  <si>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</si>
  <si>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</si>
  <si>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</si>
  <si>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</si>
  <si>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</si>
  <si>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</si>
  <si>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</si>
  <si>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</si>
  <si>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</si>
  <si>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</si>
  <si>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</si>
  <si>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</si>
  <si>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</si>
  <si>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</si>
  <si>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</si>
  <si>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</si>
  <si>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</si>
  <si>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</si>
  <si>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</si>
  <si>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</si>
  <si>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</si>
  <si>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</si>
  <si>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</si>
  <si>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</si>
  <si>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</si>
  <si>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</si>
  <si>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</si>
  <si>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</si>
  <si>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</si>
  <si>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</si>
  <si>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</si>
  <si>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</si>
  <si>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</si>
  <si>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</si>
  <si>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</si>
  <si>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</si>
  <si>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</si>
  <si>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</si>
  <si>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</si>
  <si>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</si>
  <si>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</si>
  <si>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</si>
  <si>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</si>
  <si>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</si>
  <si>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</si>
  <si>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</si>
  <si>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</si>
  <si>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</si>
  <si>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</si>
  <si>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</si>
  <si>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</si>
  <si>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</si>
  <si>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</si>
  <si>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</si>
  <si>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</si>
  <si>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</si>
  <si>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</si>
  <si>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</si>
  <si>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</si>
  <si>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</si>
  <si>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</si>
  <si>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</si>
  <si>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</si>
  <si>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</si>
  <si>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</si>
  <si>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</si>
  <si>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</si>
  <si>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</si>
  <si>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</si>
  <si>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</si>
  <si>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</si>
  <si>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</si>
  <si>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</si>
  <si>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</si>
  <si>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</si>
  <si>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</si>
  <si>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</si>
  <si>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</si>
  <si>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</si>
  <si>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</si>
  <si>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</si>
  <si>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</si>
  <si>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</si>
  <si>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</si>
  <si>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</si>
  <si>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</si>
  <si>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</si>
  <si>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</si>
  <si>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</si>
  <si>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</si>
  <si>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</si>
  <si>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</si>
  <si>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</si>
  <si>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</si>
  <si>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</si>
  <si>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</si>
  <si>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</si>
  <si>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</si>
  <si>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</si>
  <si>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</si>
  <si>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</si>
  <si>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</si>
  <si>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</si>
  <si>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</si>
  <si>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</si>
  <si>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</si>
  <si>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</si>
  <si>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</si>
  <si>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</si>
  <si>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</si>
  <si>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</si>
  <si>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</si>
  <si>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</si>
  <si>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</si>
  <si>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</si>
  <si>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</si>
  <si>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</si>
  <si>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</si>
  <si>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</si>
  <si>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</si>
  <si>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</si>
  <si>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</si>
  <si>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</si>
  <si>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</si>
  <si>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</si>
  <si>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</si>
  <si>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</si>
  <si>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</si>
  <si>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</si>
  <si>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</si>
  <si>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</si>
  <si>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</si>
  <si>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</si>
  <si>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</si>
  <si>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</si>
  <si>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</si>
  <si>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</si>
  <si>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</si>
  <si>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</si>
  <si>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</si>
  <si>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</si>
  <si>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</si>
  <si>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</si>
  <si>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</si>
  <si>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</si>
  <si>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</si>
  <si>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</si>
  <si>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</si>
  <si>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</si>
  <si>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</si>
  <si>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</si>
  <si>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</si>
  <si>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</si>
  <si>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</si>
  <si>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</si>
  <si>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</si>
  <si>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</si>
  <si>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</si>
  <si>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</si>
  <si>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</si>
  <si>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</si>
  <si>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</si>
  <si>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</si>
  <si>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</si>
  <si>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</si>
  <si>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</si>
  <si>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</si>
  <si>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</si>
  <si>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</si>
  <si>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</si>
  <si>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</si>
  <si>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</si>
  <si>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</si>
  <si>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</si>
  <si>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</si>
  <si>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</si>
  <si>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</si>
  <si>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</si>
  <si>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</si>
  <si>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</si>
  <si>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</si>
  <si>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</si>
  <si>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</si>
  <si>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</si>
  <si>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</si>
  <si>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</si>
  <si>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</si>
  <si>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</si>
  <si>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</si>
  <si>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</si>
  <si>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</si>
  <si>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</si>
  <si>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</si>
  <si>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</si>
  <si>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</si>
  <si>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</si>
  <si>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</si>
  <si>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</si>
  <si>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</si>
  <si>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</si>
  <si>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</si>
  <si>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</si>
  <si>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</si>
  <si>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</si>
  <si>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</si>
  <si>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</si>
  <si>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</si>
  <si>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</si>
  <si>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</si>
  <si>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</si>
  <si>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</si>
  <si>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</si>
  <si>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</si>
  <si>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</si>
  <si>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</si>
  <si>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</si>
  <si>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</si>
  <si>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</si>
  <si>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</si>
  <si>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</si>
  <si>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</si>
  <si>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</si>
  <si>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</si>
  <si>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</si>
  <si>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</si>
  <si>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</si>
  <si>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</si>
  <si>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</si>
  <si>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</si>
  <si>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</si>
  <si>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</si>
  <si>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</si>
  <si>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</si>
  <si>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</si>
  <si>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</si>
  <si>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</si>
  <si>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</si>
  <si>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</si>
  <si>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</si>
  <si>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</si>
  <si>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</si>
  <si>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</si>
  <si>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</si>
  <si>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</si>
  <si>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</si>
  <si>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</si>
  <si>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</si>
  <si>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</si>
  <si>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</si>
  <si>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</si>
  <si>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</si>
  <si>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</si>
  <si>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</si>
  <si>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</si>
  <si>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</si>
  <si>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</si>
  <si>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</si>
  <si>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</si>
  <si>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</si>
  <si>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</si>
  <si>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</si>
  <si>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</si>
  <si>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</si>
  <si>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</si>
  <si>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</si>
  <si>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</si>
  <si>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</si>
  <si>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</si>
  <si>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</si>
  <si>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</si>
  <si>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</si>
  <si>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</si>
  <si>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</si>
  <si>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</si>
  <si>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</si>
  <si>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</si>
  <si>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</si>
  <si>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</si>
  <si>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</si>
  <si>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</si>
  <si>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</si>
  <si>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</si>
  <si>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</si>
  <si>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</si>
  <si>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</si>
  <si>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</si>
  <si>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</si>
  <si>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</si>
  <si>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</si>
  <si>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</si>
  <si>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</si>
  <si>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</si>
  <si>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</si>
  <si>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</si>
  <si>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</si>
  <si>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</si>
  <si>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</si>
  <si>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</si>
  <si>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</si>
  <si>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</si>
  <si>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</si>
  <si>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</si>
  <si>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</si>
  <si>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</si>
  <si>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</si>
  <si>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</si>
  <si>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</si>
  <si>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</si>
  <si>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</si>
  <si>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</si>
  <si>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</si>
  <si>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</si>
  <si>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</si>
  <si>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</si>
  <si>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</si>
  <si>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</si>
  <si>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</si>
  <si>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</si>
  <si>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</si>
  <si>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</si>
  <si>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</si>
  <si>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</si>
  <si>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</si>
  <si>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</si>
  <si>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</si>
  <si>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</si>
  <si>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</si>
  <si>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</si>
  <si>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</si>
  <si>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</si>
  <si>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</si>
  <si>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</si>
  <si>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</si>
  <si>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</si>
  <si>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</si>
  <si>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</si>
  <si>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</si>
  <si>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</si>
  <si>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</si>
  <si>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</si>
  <si>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</si>
  <si>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</si>
  <si>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</si>
  <si>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</si>
  <si>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</si>
  <si>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</si>
  <si>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</si>
  <si>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</si>
  <si>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</si>
  <si>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</si>
  <si>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</si>
  <si>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</si>
  <si>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</si>
  <si>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</si>
  <si>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</si>
  <si>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</si>
  <si>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</si>
  <si>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</si>
  <si>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</si>
  <si>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</si>
  <si>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</si>
  <si>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</si>
  <si>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</si>
  <si>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</si>
  <si>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</si>
  <si>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</si>
  <si>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</si>
  <si>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</si>
  <si>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</si>
  <si>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</si>
  <si>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</si>
  <si>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</si>
  <si>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</si>
  <si>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</si>
  <si>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</si>
  <si>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</si>
  <si>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</si>
  <si>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</si>
  <si>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</si>
  <si>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</si>
  <si>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</si>
  <si>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</si>
  <si>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</si>
  <si>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</si>
  <si>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</si>
  <si>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</si>
  <si>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</si>
  <si>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</si>
  <si>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</si>
  <si>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</si>
  <si>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</si>
  <si>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</si>
  <si>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</si>
  <si>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</si>
  <si>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</si>
  <si>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</si>
  <si>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</si>
  <si>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</si>
  <si>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</si>
  <si>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</si>
  <si>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</si>
  <si>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</si>
  <si>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</si>
  <si>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</si>
  <si>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</si>
  <si>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</si>
  <si>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</si>
  <si>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</si>
  <si>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</si>
  <si>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</si>
  <si>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</si>
  <si>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</si>
  <si>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</si>
  <si>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</si>
  <si>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</si>
  <si>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</si>
  <si>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</si>
  <si>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</si>
  <si>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</si>
  <si>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</si>
  <si>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</si>
  <si>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</si>
  <si>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</si>
  <si>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</si>
  <si>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</si>
  <si>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</si>
  <si>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</si>
  <si>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</si>
  <si>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</si>
  <si>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</si>
  <si>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</si>
  <si>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</si>
  <si>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</si>
  <si>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</si>
  <si>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</si>
  <si>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</si>
  <si>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</si>
  <si>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</si>
  <si>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</si>
  <si>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</si>
  <si>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</si>
  <si>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</si>
  <si>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</si>
  <si>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</si>
  <si>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</si>
  <si>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</si>
  <si>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</si>
  <si>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</si>
  <si>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</si>
  <si>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</si>
  <si>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</si>
  <si>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</si>
  <si>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</si>
  <si>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</si>
  <si>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</si>
  <si>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</si>
  <si>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</si>
  <si>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</si>
  <si>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</si>
  <si>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</si>
  <si>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</si>
  <si>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</si>
  <si>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</si>
  <si>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</si>
  <si>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</si>
  <si>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</si>
  <si>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</si>
  <si>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</si>
  <si>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</si>
  <si>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</si>
  <si>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</si>
  <si>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</si>
  <si>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</si>
  <si>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</si>
  <si>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</si>
  <si>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</si>
  <si>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</si>
  <si>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</si>
  <si>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</si>
  <si>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</si>
  <si>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</si>
  <si>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</si>
  <si>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</si>
  <si>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</si>
  <si>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</si>
  <si>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</si>
  <si>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</si>
  <si>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</si>
  <si>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</si>
  <si>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</si>
  <si>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</si>
  <si>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</si>
  <si>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</si>
  <si>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</si>
  <si>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</si>
  <si>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</si>
  <si>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</si>
  <si>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</si>
  <si>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</si>
  <si>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</si>
  <si>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</si>
  <si>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</si>
  <si>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</si>
  <si>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</si>
  <si>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</si>
  <si>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</si>
  <si>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</si>
  <si>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</si>
  <si>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</si>
  <si>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</si>
  <si>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</si>
  <si>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</si>
  <si>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</si>
  <si>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</si>
  <si>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</si>
  <si>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</si>
  <si>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</si>
  <si>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</si>
  <si>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</si>
  <si>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</si>
  <si>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</si>
  <si>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</si>
  <si>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</si>
  <si>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</si>
  <si>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</si>
  <si>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</si>
  <si>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</si>
  <si>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</si>
  <si>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</si>
  <si>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</si>
  <si>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</si>
  <si>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</si>
  <si>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</si>
  <si>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</si>
  <si>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</si>
  <si>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</si>
  <si>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</si>
  <si>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</si>
  <si>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</si>
  <si>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</si>
  <si>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</si>
  <si>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</si>
  <si>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</si>
  <si>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</si>
  <si>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</si>
  <si>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</si>
  <si>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</si>
  <si>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</si>
  <si>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</si>
  <si>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</si>
  <si>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</si>
  <si>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</si>
  <si>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</si>
  <si>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</si>
  <si>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</si>
  <si>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</si>
  <si>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</si>
  <si>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</si>
  <si>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</si>
  <si>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</si>
  <si>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</si>
  <si>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</si>
  <si>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</si>
  <si>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</si>
  <si>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</si>
  <si>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</si>
  <si>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</si>
  <si>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</si>
  <si>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</si>
  <si>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</si>
  <si>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</si>
  <si>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</si>
  <si>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</si>
  <si>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</si>
  <si>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</si>
  <si>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</si>
  <si>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</si>
  <si>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</si>
  <si>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</si>
  <si>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</si>
  <si>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</si>
  <si>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</si>
  <si>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</si>
  <si>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</si>
  <si>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</si>
  <si>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</si>
  <si>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</si>
  <si>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</si>
  <si>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</si>
  <si>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</si>
  <si>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</si>
  <si>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</si>
  <si>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</si>
  <si>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</si>
  <si>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</si>
  <si>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</si>
  <si>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</si>
  <si>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</si>
  <si>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</si>
  <si>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</si>
  <si>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</si>
  <si>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</si>
  <si>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</si>
  <si>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</si>
  <si>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</si>
  <si>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</si>
  <si>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</si>
  <si>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</si>
  <si>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</si>
  <si>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</si>
  <si>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</si>
  <si>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</si>
  <si>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</si>
  <si>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</si>
  <si>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</si>
  <si>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</si>
  <si>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</si>
  <si>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</si>
  <si>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</si>
  <si>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</si>
  <si>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</si>
  <si>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</si>
  <si>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</si>
  <si>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</si>
  <si>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</si>
  <si>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</si>
  <si>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</si>
  <si>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</si>
  <si>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</si>
  <si>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</si>
  <si>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</si>
  <si>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</si>
  <si>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</si>
  <si>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</si>
  <si>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</si>
  <si>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</si>
  <si>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</si>
  <si>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</si>
  <si>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</si>
  <si>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</si>
  <si>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</si>
  <si>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</si>
  <si>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</si>
  <si>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</si>
  <si>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</si>
  <si>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</si>
  <si>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</si>
  <si>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</si>
  <si>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</si>
  <si>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</si>
  <si>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</si>
  <si>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</si>
  <si>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</si>
  <si>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</si>
  <si>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</si>
  <si>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</si>
  <si>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</si>
  <si>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</si>
  <si>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</si>
  <si>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</si>
  <si>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</si>
  <si>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</si>
  <si>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</si>
  <si>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</si>
  <si>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</si>
  <si>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</si>
  <si>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</si>
  <si>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</si>
  <si>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</si>
  <si>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</si>
  <si>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</si>
  <si>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</si>
  <si>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</si>
  <si>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</si>
  <si>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</si>
  <si>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</si>
  <si>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</si>
  <si>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</si>
  <si>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</si>
  <si>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</si>
  <si>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</si>
  <si>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</si>
  <si>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</si>
  <si>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</si>
  <si>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</si>
  <si>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</si>
  <si>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</si>
  <si>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</si>
  <si>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</si>
  <si>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</si>
  <si>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</si>
  <si>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</si>
  <si>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</si>
  <si>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</si>
  <si>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</si>
  <si>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</si>
  <si>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</si>
  <si>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</si>
  <si>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</si>
  <si>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</si>
  <si>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</si>
  <si>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</si>
  <si>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</si>
  <si>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</si>
  <si>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</si>
  <si>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</si>
  <si>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</si>
  <si>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</si>
  <si>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</si>
  <si>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</si>
  <si>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</si>
  <si>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</si>
  <si>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</si>
  <si>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</si>
  <si>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</si>
  <si>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</si>
  <si>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</si>
  <si>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</si>
  <si>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</si>
  <si>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</si>
  <si>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</si>
  <si>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</si>
  <si>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</si>
  <si>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</si>
  <si>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</si>
  <si>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</si>
  <si>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</si>
  <si>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</si>
  <si>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</si>
  <si>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</si>
  <si>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</si>
  <si>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</si>
  <si>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</si>
  <si>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</si>
  <si>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</si>
  <si>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</si>
  <si>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</si>
  <si>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</si>
  <si>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</si>
  <si>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</si>
  <si>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</si>
  <si>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</si>
  <si>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</si>
  <si>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</si>
  <si>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</si>
  <si>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</si>
  <si>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</si>
  <si>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</si>
  <si>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</si>
  <si>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</si>
  <si>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</si>
  <si>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</si>
  <si>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</si>
  <si>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</si>
  <si>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</si>
  <si>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</si>
  <si>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</si>
  <si>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</si>
  <si>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</si>
  <si>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</si>
  <si>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</si>
  <si>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</si>
  <si>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</si>
  <si>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</si>
  <si>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</si>
  <si>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</si>
  <si>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</si>
  <si>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</si>
  <si>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</si>
  <si>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</si>
  <si>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</si>
  <si>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</si>
  <si>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</si>
  <si>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</si>
  <si>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</si>
  <si>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</si>
  <si>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</si>
  <si>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</si>
  <si>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</si>
  <si>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</si>
  <si>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</si>
  <si>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</si>
  <si>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</si>
  <si>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</si>
  <si>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</si>
  <si>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</si>
  <si>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</si>
  <si>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</si>
  <si>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</si>
  <si>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</si>
  <si>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</si>
  <si>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</si>
  <si>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</si>
  <si>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</si>
  <si>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</si>
  <si>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</si>
  <si>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</si>
  <si>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</si>
  <si>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</si>
  <si>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</si>
  <si>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</si>
  <si>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</si>
  <si>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</si>
  <si>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</si>
  <si>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</si>
  <si>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</si>
  <si>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</si>
  <si>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</si>
  <si>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</si>
  <si>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</si>
  <si>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</si>
  <si>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</si>
  <si>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</si>
  <si>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</si>
  <si>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</si>
  <si>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</si>
  <si>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</si>
  <si>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</si>
  <si>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</si>
  <si>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</si>
  <si>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</si>
  <si>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</si>
  <si>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</si>
  <si>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</si>
  <si>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</si>
  <si>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</si>
  <si>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</si>
  <si>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</si>
  <si>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</si>
  <si>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</si>
  <si>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</si>
  <si>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</si>
  <si>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</si>
  <si>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</si>
  <si>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</si>
  <si>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</si>
  <si>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</si>
  <si>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</si>
  <si>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</si>
  <si>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</si>
  <si>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</si>
  <si>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</si>
  <si>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</si>
  <si>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</si>
  <si>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</si>
  <si>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</si>
  <si>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</si>
  <si>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</si>
  <si>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</si>
  <si>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</si>
  <si>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</si>
  <si>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</si>
  <si>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</si>
  <si>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</si>
  <si>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</si>
  <si>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</si>
  <si>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</si>
  <si>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</si>
  <si>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</si>
  <si>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</si>
  <si>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</si>
  <si>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</si>
  <si>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</si>
  <si>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</si>
  <si>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</si>
  <si>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</si>
  <si>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</si>
  <si>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</si>
  <si>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</si>
  <si>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</si>
  <si>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</si>
  <si>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</si>
  <si>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</si>
  <si>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</si>
  <si>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</si>
  <si>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</si>
  <si>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</si>
  <si>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</si>
  <si>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</si>
  <si>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</si>
  <si>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</si>
  <si>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</si>
  <si>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</si>
  <si>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</si>
  <si>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</si>
  <si>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</si>
  <si>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</si>
  <si>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</si>
  <si>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</si>
  <si>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</si>
  <si>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</si>
  <si>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</si>
  <si>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</si>
  <si>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</si>
  <si>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</si>
  <si>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</si>
  <si>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</si>
  <si>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</si>
  <si>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</si>
  <si>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</si>
  <si>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</si>
  <si>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</si>
  <si>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</si>
  <si>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</si>
  <si>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</si>
  <si>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</si>
  <si>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</si>
  <si>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</si>
  <si>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</si>
  <si>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</si>
  <si>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</si>
  <si>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</si>
  <si>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</si>
  <si>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</si>
  <si>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</si>
  <si>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</si>
  <si>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</si>
  <si>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</si>
  <si>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</si>
  <si>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</si>
  <si>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</si>
  <si>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</si>
  <si>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</si>
  <si>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</si>
  <si>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</si>
  <si>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</si>
  <si>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</si>
  <si>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</si>
  <si>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</si>
  <si>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</si>
  <si>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</si>
  <si>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</si>
  <si>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</si>
  <si>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</si>
  <si>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</si>
  <si>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</si>
  <si>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</si>
  <si>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</si>
  <si>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</si>
  <si>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</si>
  <si>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</si>
  <si>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</si>
  <si>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</si>
  <si>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</si>
  <si>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</si>
  <si>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</si>
  <si>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</si>
  <si>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</si>
  <si>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</si>
  <si>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</si>
  <si>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</si>
  <si>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</si>
  <si>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</si>
  <si>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</si>
  <si>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</si>
  <si>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</si>
  <si>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</si>
  <si>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</si>
  <si>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</si>
  <si>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</si>
  <si>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</si>
  <si>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</si>
  <si>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</si>
  <si>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</si>
  <si>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</si>
  <si>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</si>
  <si>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</si>
  <si>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</si>
  <si>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</si>
  <si>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</si>
  <si>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</si>
  <si>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</si>
  <si>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</si>
  <si>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</si>
  <si>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</si>
  <si>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</si>
  <si>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</si>
  <si>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</si>
  <si>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</si>
  <si>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</si>
  <si>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</si>
  <si>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</si>
  <si>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</si>
  <si>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</si>
  <si>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</si>
  <si>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</si>
  <si>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</si>
  <si>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</si>
  <si>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</si>
  <si>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</si>
  <si>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</si>
  <si>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</si>
  <si>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</si>
  <si>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</si>
  <si>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</si>
  <si>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</si>
  <si>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</si>
  <si>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</si>
  <si>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</si>
  <si>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</si>
  <si>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</si>
  <si>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</si>
  <si>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</si>
  <si>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</si>
  <si>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</si>
  <si>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</si>
  <si>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</si>
  <si>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</si>
  <si>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</si>
  <si>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</si>
  <si>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</si>
  <si>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</si>
  <si>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</si>
  <si>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</si>
  <si>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</si>
  <si>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</si>
  <si>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</si>
  <si>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</si>
  <si>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</si>
  <si>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</si>
  <si>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</si>
  <si>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</si>
  <si>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</si>
  <si>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</si>
  <si>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</si>
  <si>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</si>
  <si>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</si>
  <si>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</si>
  <si>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</si>
  <si>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</si>
  <si>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</si>
  <si>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</si>
  <si>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</si>
  <si>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</si>
  <si>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</si>
  <si>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</si>
  <si>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</si>
  <si>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</si>
  <si>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</si>
  <si>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</si>
  <si>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</si>
  <si>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</si>
  <si>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</si>
  <si>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</si>
  <si>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</si>
  <si>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</si>
  <si>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</si>
  <si>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</si>
  <si>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</si>
  <si>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</si>
  <si>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</si>
  <si>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</si>
  <si>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</si>
  <si>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</si>
  <si>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</si>
  <si>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</si>
  <si>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</si>
  <si>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</si>
  <si>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</si>
  <si>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</si>
  <si>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</si>
  <si>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</si>
  <si>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</si>
  <si>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</si>
  <si>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</si>
  <si>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</si>
  <si>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</si>
  <si>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</si>
  <si>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</si>
  <si>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</si>
  <si>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</si>
  <si>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</si>
  <si>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</si>
  <si>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</si>
  <si>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</si>
  <si>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</si>
  <si>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</si>
  <si>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</si>
  <si>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</si>
  <si>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</si>
  <si>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</si>
  <si>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</si>
  <si>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</si>
  <si>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</si>
  <si>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</si>
  <si>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</si>
  <si>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</si>
  <si>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</si>
  <si>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</si>
  <si>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</si>
  <si>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</si>
  <si>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</si>
  <si>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</si>
  <si>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</si>
  <si>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</si>
  <si>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</si>
  <si>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</si>
  <si>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</si>
  <si>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</si>
  <si>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</si>
  <si>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</si>
  <si>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</si>
  <si>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</si>
  <si>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</si>
  <si>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</si>
  <si>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</si>
  <si>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</si>
  <si>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</si>
  <si>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</si>
  <si>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</si>
  <si>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</si>
  <si>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</si>
  <si>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</si>
  <si>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</si>
  <si>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</si>
  <si>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</si>
  <si>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</si>
  <si>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</si>
  <si>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</si>
  <si>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</si>
  <si>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</si>
  <si>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</si>
  <si>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</si>
  <si>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</si>
  <si>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</si>
  <si>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</si>
  <si>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</si>
  <si>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</si>
  <si>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</si>
  <si>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</si>
  <si>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</si>
  <si>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</si>
  <si>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</si>
  <si>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</si>
  <si>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</si>
  <si>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</si>
  <si>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</si>
  <si>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</si>
  <si>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</si>
  <si>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</si>
  <si>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</si>
  <si>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</si>
  <si>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</si>
  <si>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</si>
  <si>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</si>
  <si>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</si>
  <si>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</si>
  <si>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</si>
  <si>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</si>
  <si>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</si>
  <si>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</si>
  <si>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</si>
  <si>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</si>
  <si>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</si>
  <si>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</si>
  <si>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</si>
  <si>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</si>
  <si>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</si>
  <si>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</si>
  <si>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</si>
  <si>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</si>
  <si>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</si>
  <si>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</si>
  <si>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</si>
  <si>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</si>
  <si>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</si>
  <si>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</si>
  <si>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</si>
  <si>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</si>
  <si>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</si>
  <si>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</si>
  <si>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</si>
  <si>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</si>
  <si>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</si>
  <si>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</si>
  <si>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</si>
  <si>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</si>
  <si>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</si>
  <si>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</si>
  <si>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</si>
  <si>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</si>
  <si>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</si>
  <si>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</si>
  <si>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</si>
  <si>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</si>
  <si>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</si>
  <si>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</si>
  <si>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</si>
  <si>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</si>
  <si>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</si>
  <si>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</si>
  <si>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</si>
  <si>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</si>
  <si>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</si>
  <si>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</si>
  <si>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</si>
  <si>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</si>
  <si>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</si>
  <si>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</si>
  <si>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</si>
  <si>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</si>
  <si>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</si>
  <si>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</si>
  <si>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</si>
  <si>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</si>
  <si>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</si>
  <si>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</si>
  <si>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</si>
  <si>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</si>
  <si>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</si>
  <si>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</si>
  <si>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</si>
  <si>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</si>
  <si>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</si>
  <si>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</si>
  <si>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</si>
  <si>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</si>
  <si>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</si>
  <si>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</si>
  <si>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</si>
  <si>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</si>
  <si>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</si>
  <si>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</si>
  <si>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</si>
  <si>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</si>
  <si>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</si>
  <si>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</si>
  <si>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</si>
  <si>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</si>
  <si>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</si>
  <si>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</si>
  <si>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</si>
  <si>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</si>
  <si>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</si>
  <si>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</si>
  <si>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</si>
  <si>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</si>
  <si>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</si>
  <si>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</si>
  <si>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</si>
  <si>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</si>
  <si>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</si>
  <si>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</si>
  <si>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</si>
  <si>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</si>
  <si>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</si>
  <si>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</si>
  <si>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</si>
  <si>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</si>
  <si>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</si>
  <si>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</si>
  <si>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</si>
  <si>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</si>
  <si>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</si>
  <si>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</si>
  <si>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</si>
  <si>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</si>
  <si>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</si>
  <si>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</si>
  <si>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</si>
  <si>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</si>
  <si>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</si>
  <si>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</si>
  <si>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</si>
  <si>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</si>
  <si>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</si>
  <si>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</si>
  <si>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</si>
  <si>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</si>
  <si>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</si>
  <si>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</si>
  <si>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</si>
  <si>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</si>
  <si>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</si>
  <si>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</si>
  <si>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</si>
  <si>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</si>
  <si>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</si>
  <si>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</si>
  <si>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</si>
  <si>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</si>
  <si>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</si>
  <si>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</si>
  <si>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</si>
  <si>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</si>
  <si>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</si>
  <si>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</si>
  <si>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</si>
  <si>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</si>
  <si>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</si>
  <si>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</si>
  <si>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</si>
  <si>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</si>
  <si>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</si>
  <si>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</si>
  <si>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</si>
  <si>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</si>
  <si>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</si>
  <si>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</si>
  <si>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</si>
  <si>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</si>
  <si>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</si>
  <si>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</si>
  <si>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</si>
  <si>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</si>
  <si>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</si>
  <si>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</si>
  <si>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</si>
  <si>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</si>
  <si>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</si>
  <si>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</si>
  <si>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</si>
  <si>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</si>
  <si>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</si>
  <si>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</si>
  <si>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</si>
  <si>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</si>
  <si>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</si>
  <si>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</si>
  <si>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</si>
  <si>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</si>
  <si>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</si>
  <si>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</si>
  <si>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</si>
  <si>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</si>
  <si>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</si>
  <si>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</si>
  <si>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</si>
  <si>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</si>
  <si>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</si>
  <si>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</si>
  <si>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</si>
  <si>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</si>
  <si>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</si>
  <si>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</si>
  <si>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</si>
  <si>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</si>
  <si>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</si>
  <si>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</si>
  <si>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</si>
  <si>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</si>
  <si>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</si>
  <si>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</si>
  <si>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</si>
  <si>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</si>
  <si>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</si>
  <si>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</si>
  <si>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</si>
  <si>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</si>
  <si>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</si>
  <si>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</si>
  <si>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</si>
  <si>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</si>
  <si>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</si>
  <si>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</si>
  <si>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</si>
  <si>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</si>
  <si>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</si>
  <si>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</si>
  <si>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</si>
  <si>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</si>
  <si>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</si>
  <si>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</si>
  <si>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</si>
  <si>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</si>
  <si>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</si>
  <si>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</si>
  <si>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</si>
  <si>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</si>
  <si>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</si>
  <si>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</si>
  <si>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</si>
  <si>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</si>
  <si>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</si>
  <si>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</si>
  <si>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</si>
  <si>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</si>
  <si>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</si>
  <si>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</si>
  <si>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</si>
  <si>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</si>
  <si>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</si>
  <si>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</si>
  <si>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</si>
  <si>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</si>
  <si>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</si>
  <si>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</si>
  <si>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</si>
  <si>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</si>
  <si>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</si>
  <si>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</si>
  <si>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</si>
  <si>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</si>
  <si>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</si>
  <si>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</si>
  <si>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</si>
  <si>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</si>
  <si>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</si>
  <si>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</si>
  <si>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</si>
  <si>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</si>
  <si>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</si>
  <si>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</si>
  <si>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</si>
  <si>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</si>
  <si>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</si>
  <si>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</si>
  <si>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</si>
  <si>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</si>
  <si>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</si>
  <si>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</si>
  <si>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</si>
  <si>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</si>
  <si>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</si>
  <si>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</si>
  <si>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</si>
  <si>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</si>
  <si>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</si>
  <si>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</si>
  <si>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</si>
  <si>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</si>
  <si>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</si>
  <si>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</si>
  <si>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</si>
  <si>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</si>
  <si>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</si>
  <si>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</si>
  <si>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</si>
  <si>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</si>
  <si>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</si>
  <si>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</si>
  <si>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</si>
  <si>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</si>
  <si>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</si>
  <si>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</si>
  <si>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</si>
  <si>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</si>
  <si>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</si>
  <si>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</si>
  <si>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</si>
  <si>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</si>
  <si>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</si>
  <si>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</si>
  <si>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</si>
  <si>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</si>
  <si>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</si>
  <si>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</si>
  <si>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</si>
  <si>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</si>
  <si>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</si>
  <si>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</si>
  <si>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</si>
  <si>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</si>
  <si>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</si>
  <si>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</si>
  <si>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</si>
  <si>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</si>
  <si>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</si>
  <si>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</si>
  <si>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</si>
  <si>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</si>
  <si>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</si>
  <si>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</si>
  <si>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</si>
  <si>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</si>
  <si>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</si>
  <si>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</si>
  <si>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</si>
  <si>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</si>
  <si>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</si>
  <si>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</si>
  <si>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</si>
  <si>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</si>
  <si>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</si>
  <si>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</si>
  <si>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</si>
  <si>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</si>
  <si>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</si>
  <si>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</si>
  <si>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</si>
  <si>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</si>
  <si>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</si>
  <si>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</si>
  <si>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</si>
  <si>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</si>
  <si>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</si>
  <si>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</si>
  <si>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</si>
  <si>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</si>
  <si>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</si>
  <si>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</si>
  <si>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</si>
  <si>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</si>
  <si>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</si>
  <si>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</si>
  <si>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</si>
  <si>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</si>
  <si>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</si>
  <si>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</si>
  <si>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</si>
  <si>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</si>
  <si>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</si>
  <si>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</si>
  <si>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</si>
  <si>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</si>
  <si>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</si>
  <si>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</si>
  <si>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</si>
  <si>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</si>
  <si>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</si>
  <si>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</si>
  <si>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</si>
  <si>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</si>
  <si>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</si>
  <si>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</si>
  <si>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</si>
  <si>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</si>
  <si>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</si>
  <si>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</si>
  <si>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</si>
  <si>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</si>
  <si>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</si>
  <si>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</si>
  <si>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</si>
  <si>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</si>
  <si>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</si>
  <si>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</si>
  <si>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</si>
  <si>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</si>
  <si>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</si>
  <si>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</si>
  <si>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</si>
  <si>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</si>
  <si>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</si>
  <si>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</si>
  <si>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</si>
  <si>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</si>
  <si>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</si>
  <si>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</si>
  <si>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</si>
  <si>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</si>
  <si>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</si>
  <si>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</si>
  <si>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</si>
  <si>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</si>
  <si>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</si>
  <si>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</si>
  <si>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</si>
  <si>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</si>
  <si>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</si>
  <si>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</si>
  <si>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</si>
  <si>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</si>
  <si>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</si>
  <si>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</si>
  <si>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</si>
  <si>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</si>
  <si>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</si>
  <si>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</si>
  <si>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</si>
  <si>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</si>
  <si>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</si>
  <si>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</si>
  <si>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</si>
  <si>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</si>
  <si>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</si>
  <si>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</si>
  <si>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</si>
  <si>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</si>
  <si>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</si>
  <si>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</si>
  <si>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</si>
  <si>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</si>
  <si>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</si>
  <si>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</si>
  <si>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</si>
  <si>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</si>
  <si>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</si>
  <si>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</si>
  <si>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</si>
  <si>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</si>
  <si>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</si>
  <si>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</si>
  <si>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</si>
  <si>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</si>
  <si>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</si>
  <si>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</si>
  <si>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</si>
  <si>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</si>
  <si>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</si>
  <si>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</si>
  <si>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</si>
  <si>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</si>
  <si>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</si>
  <si>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</si>
  <si>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</si>
  <si>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</si>
  <si>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</si>
  <si>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</si>
  <si>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</si>
  <si>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</si>
  <si>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</si>
  <si>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</si>
  <si>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</si>
  <si>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</si>
  <si>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</si>
  <si>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</si>
  <si>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</si>
  <si>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</si>
  <si>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</si>
  <si>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</si>
  <si>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</si>
  <si>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</si>
  <si>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</si>
  <si>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</si>
  <si>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</si>
  <si>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</si>
  <si>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</si>
  <si>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</si>
  <si>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</si>
  <si>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</si>
  <si>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</si>
  <si>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</si>
  <si>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</si>
  <si>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</si>
  <si>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</si>
  <si>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</si>
  <si>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</si>
  <si>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</si>
  <si>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</si>
  <si>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</si>
  <si>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</si>
  <si>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</si>
  <si>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</si>
  <si>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</si>
  <si>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</si>
  <si>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</si>
  <si>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</si>
  <si>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</si>
  <si>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</si>
  <si>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</si>
  <si>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</si>
  <si>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</si>
  <si>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</si>
  <si>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</si>
  <si>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</si>
  <si>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</si>
  <si>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</si>
  <si>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</si>
  <si>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</si>
  <si>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</si>
  <si>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</si>
  <si>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</si>
  <si>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</si>
  <si>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</si>
  <si>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</si>
  <si>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</si>
  <si>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</si>
  <si>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</si>
  <si>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</si>
  <si>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</si>
  <si>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</si>
  <si>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</si>
  <si>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</si>
  <si>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</si>
  <si>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</si>
  <si>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</si>
  <si>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</si>
  <si>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</si>
  <si>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</si>
  <si>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</si>
  <si>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</si>
  <si>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</si>
  <si>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</si>
  <si>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</si>
  <si>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</si>
  <si>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</si>
  <si>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</si>
  <si>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</si>
  <si>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</si>
  <si>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</si>
  <si>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</si>
  <si>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</si>
  <si>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</si>
  <si>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</si>
  <si>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</si>
  <si>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</si>
  <si>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</si>
  <si>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</si>
  <si>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</si>
  <si>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</si>
  <si>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</si>
  <si>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</si>
  <si>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</si>
  <si>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</si>
  <si>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</si>
  <si>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</si>
  <si>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</si>
  <si>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</si>
  <si>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</si>
  <si>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</si>
  <si>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</si>
  <si>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</si>
  <si>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</si>
  <si>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</si>
  <si>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</si>
  <si>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</si>
  <si>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</si>
  <si>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</si>
  <si>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</si>
  <si>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</si>
  <si>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</si>
  <si>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</si>
  <si>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</si>
  <si>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</si>
  <si>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</si>
  <si>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</si>
  <si>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</si>
  <si>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</si>
  <si>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</si>
  <si>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</si>
  <si>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</si>
  <si>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</si>
  <si>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</si>
  <si>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</si>
  <si>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</si>
  <si>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</si>
  <si>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</si>
  <si>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</si>
  <si>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</si>
  <si>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</si>
  <si>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</si>
  <si>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</si>
  <si>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</si>
  <si>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</si>
  <si>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</si>
  <si>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</si>
  <si>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</si>
  <si>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</si>
  <si>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</si>
  <si>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</si>
  <si>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</si>
  <si>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</si>
  <si>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</si>
  <si>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</si>
  <si>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</si>
  <si>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</si>
  <si>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</si>
  <si>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</si>
  <si>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</si>
  <si>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</si>
  <si>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</si>
  <si>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</si>
  <si>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</si>
  <si>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</si>
  <si>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</si>
  <si>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</si>
  <si>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</si>
  <si>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</si>
  <si>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</si>
  <si>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</si>
  <si>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</si>
  <si>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</si>
  <si>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</si>
  <si>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</si>
  <si>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</si>
  <si>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</si>
  <si>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</si>
  <si>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</si>
  <si>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</si>
  <si>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</si>
  <si>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</si>
  <si>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</si>
  <si>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</si>
  <si>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</si>
  <si>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</si>
  <si>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</si>
  <si>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</si>
  <si>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</si>
  <si>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</si>
  <si>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</si>
  <si>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</si>
  <si>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</si>
  <si>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</si>
  <si>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</si>
  <si>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</si>
  <si>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</si>
  <si>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</si>
  <si>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</si>
  <si>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</si>
  <si>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</si>
  <si>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</si>
  <si>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</si>
  <si>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</si>
  <si>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</si>
  <si>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</si>
  <si>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</si>
  <si>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</si>
  <si>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</si>
  <si>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</si>
  <si>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</si>
  <si>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</si>
  <si>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</si>
  <si>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</si>
  <si>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</si>
  <si>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</si>
  <si>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</si>
  <si>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</si>
  <si>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</si>
  <si>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</si>
  <si>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</si>
  <si>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</si>
  <si>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</si>
  <si>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</si>
  <si>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</si>
  <si>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</si>
  <si>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</si>
  <si>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</si>
  <si>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</si>
  <si>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</si>
  <si>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</si>
  <si>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</si>
  <si>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</si>
  <si>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</si>
  <si>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</si>
  <si>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</si>
  <si>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</si>
  <si>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</si>
  <si>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</si>
  <si>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</si>
  <si>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</si>
  <si>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</si>
  <si>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</si>
  <si>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</si>
  <si>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</si>
  <si>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</si>
  <si>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</si>
  <si>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</si>
  <si>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</si>
  <si>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</si>
  <si>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</si>
  <si>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</si>
  <si>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</si>
  <si>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</si>
  <si>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</si>
  <si>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</si>
  <si>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</si>
  <si>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</si>
  <si>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</si>
  <si>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</si>
  <si>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</si>
  <si>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</si>
  <si>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</si>
  <si>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</si>
  <si>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</si>
  <si>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</si>
  <si>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</si>
  <si>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</si>
  <si>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</si>
  <si>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</si>
  <si>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</si>
  <si>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</si>
  <si>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</si>
  <si>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</si>
  <si>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</si>
  <si>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</si>
  <si>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</si>
  <si>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</si>
  <si>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</si>
  <si>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</si>
  <si>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</si>
  <si>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</si>
  <si>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</si>
  <si>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</si>
  <si>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</si>
  <si>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</si>
  <si>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</si>
  <si>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</si>
  <si>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</si>
  <si>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</si>
  <si>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</si>
  <si>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</si>
  <si>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</si>
  <si>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</si>
  <si>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</si>
  <si>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</si>
  <si>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</si>
  <si>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</si>
  <si>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</si>
  <si>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</si>
  <si>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</si>
  <si>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</si>
  <si>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</si>
  <si>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</si>
  <si>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</si>
  <si>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</si>
  <si>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</si>
  <si>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</si>
  <si>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</si>
  <si>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</si>
  <si>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</si>
  <si>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</si>
  <si>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</si>
  <si>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</si>
  <si>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</si>
  <si>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</si>
  <si>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</si>
  <si>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</si>
  <si>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</si>
  <si>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</si>
  <si>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</si>
  <si>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</si>
  <si>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</si>
  <si>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</si>
  <si>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</si>
  <si>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</si>
  <si>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</si>
  <si>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</si>
  <si>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</si>
  <si>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</si>
  <si>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</si>
  <si>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23-2020-167</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</si>
  <si>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Tuchin</t>
  </si>
  <si>
    <t>001711</t>
  </si>
  <si>
    <t>BEATRIZ ELENA ALVAREZ PASTRANA</t>
  </si>
  <si>
    <t>CLL 13 N0. 9-03 CHINU CORDOBA</t>
  </si>
  <si>
    <t>314-5625173</t>
  </si>
  <si>
    <t>juanjacobodeceroasiempre@hotmail.com</t>
  </si>
  <si>
    <t>30%</t>
  </si>
  <si>
    <t>2021-23-10000766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</si>
  <si>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</si>
  <si>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UNION TEMPORAL NIÑEZ POR CHINU 2021</t>
  </si>
  <si>
    <t>23-2015-014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</si>
  <si>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Buena Vista</t>
  </si>
  <si>
    <t>23-2013-290</t>
  </si>
  <si>
    <t>MEN ICETEX</t>
  </si>
  <si>
    <t>23283</t>
  </si>
  <si>
    <t>Atención integral en  educación inicial  cuidado y nutrición a los niños y niñas menores de 5 años en condición de vulnerabilidad vinculado al programa Paipi BUENAVISTA FAMILIAR</t>
  </si>
  <si>
    <t>2111005</t>
  </si>
  <si>
    <t>2121350</t>
  </si>
  <si>
    <t>2121351</t>
  </si>
  <si>
    <t>2123428</t>
  </si>
  <si>
    <t>2123429</t>
  </si>
  <si>
    <t>Atención integral en  educación inicial  cuidado y nutrición a los niños y niñas menores de 5 años en condición de vulnerabilidad vinculado al programa Paipi, BUENAVISTA</t>
  </si>
  <si>
    <t>Atención integral en  educación inicial  cuidado y nutrición a los niños y niñas menores de 5 años en condición de vulnerabilidad vinculado al programa Paipi, BUENAVISTA FAMILIAR</t>
  </si>
  <si>
    <t>Atención integral en  educación inicial  cuidado y nutrición a los niños y niñas menores de 5 años en condición de vulnerabilidad vinculado al programa Paipi, BUENAVISTA INSTITUCIONAL</t>
  </si>
  <si>
    <t>2130553</t>
  </si>
  <si>
    <t>2130817</t>
  </si>
  <si>
    <t>Atención integral en  educación inicial  cuidado y nutrición a los niños y niñas menores de 5 años en condición de vulnerabilidad vinculado al programa Paipi BUENAVISTA INSTITUCIONAL</t>
  </si>
  <si>
    <t>Atención integral en  educación inicial  cuidado y nutrición a los niños y niñas menores de 5 años en condición de vulnerabilidad vinculado al programa Paipi BUENAVISTA</t>
  </si>
  <si>
    <t>SI</t>
  </si>
  <si>
    <t>NURIS JUDITH RIVERA CALVO</t>
  </si>
  <si>
    <t>CR 20 C #27B-39</t>
  </si>
  <si>
    <t>3135577517</t>
  </si>
  <si>
    <t>fundacionproyectardelacosta@hotmail.com</t>
  </si>
  <si>
    <t>ICBF REGIONAL CORDOBA</t>
  </si>
  <si>
    <t>CABILDO MAYOR REGIONAL DEL PUEBLO ZENU</t>
  </si>
  <si>
    <t>FONADE-CONVENIO ICBF MEN</t>
  </si>
  <si>
    <t>LICEO CAMPESTRE JEAN PIAGET</t>
  </si>
  <si>
    <t>ICBF REGIONAL SUCRE</t>
  </si>
  <si>
    <t>MEN-ICETEX</t>
  </si>
  <si>
    <t>23/2019/277</t>
  </si>
  <si>
    <t>23/2019/279</t>
  </si>
  <si>
    <t>23/2019/310</t>
  </si>
  <si>
    <t>PSV-CMRPZ 004/2018</t>
  </si>
  <si>
    <t>PSV-CMRPZ 002/2017</t>
  </si>
  <si>
    <t>PSV-CMRPZ 003/2016</t>
  </si>
  <si>
    <t>23-2013-258</t>
  </si>
  <si>
    <t>2130818</t>
  </si>
  <si>
    <t>2123679</t>
  </si>
  <si>
    <t>2121352</t>
  </si>
  <si>
    <t>2121348</t>
  </si>
  <si>
    <t>2123427</t>
  </si>
  <si>
    <t>2130554</t>
  </si>
  <si>
    <t>2111548</t>
  </si>
  <si>
    <t>23-2019-283</t>
  </si>
  <si>
    <t>Contrato N° 02 de Enero de 2.017</t>
  </si>
  <si>
    <t>Contrato N° 04 de Enero de 2.018</t>
  </si>
  <si>
    <t>70-163-2016</t>
  </si>
  <si>
    <t>23-2015-383</t>
  </si>
  <si>
    <t>23-2015-381</t>
  </si>
  <si>
    <t>23-2015-384</t>
  </si>
  <si>
    <t>23-2015-382</t>
  </si>
  <si>
    <t>23-2015-029</t>
  </si>
  <si>
    <t>23-2013-253</t>
  </si>
  <si>
    <t>23-2013-256</t>
  </si>
  <si>
    <t>2111591</t>
  </si>
  <si>
    <t>232119</t>
  </si>
  <si>
    <t>232005</t>
  </si>
  <si>
    <t>Prestar el servicio a Centros de Desarrollo CDI de conformidad al manual operativo de la modalidad institucional de acuerdo las directrices, y los parámetros establecidos por el ICBF en armonia con la política de estado para el desarrollo integral a la primera infancia de Cero a Siempre en San Andrés de Sotavento Chima y Tuchin</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</si>
  <si>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San Andrés de Sotavento y Tuchin</t>
  </si>
  <si>
    <t>Prestar los servicios de Hogares Comunitarios de Bienestar Familiar y Tradicional Comunitarios de conformidad con los lineamientos, las directrices, y los parámetros establecidos por el ICBF en armonia con la política de estado para el desarrollo integral a la primera infancia de Cero a Siempre en San Andrés de Sotavento Chima y Tuchin</t>
  </si>
  <si>
    <t>PRESTAR EL ACOMPAÑAMIENTO PARA LA IMPLEMENTACION EN EL SERVICIO DE ATENCION A NIÑOS Y NIÑAS MENORES DE 5 AÑOS O HASTA SU INGRESO AL GRADO DE TRANSICION, MADRES GESTANTES Y MUJERES EN PERIODO DE LACTANCIA, CON EL FIN DEPROMOVER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DESARROLLO INFANTIL EN MEDIO FAMILIAR Y MODALIDAD PROPIA E INTERCULTURAL Y LOS CONTRATOS FIRMADOS POR ESTA ENTIDAD CON EL ICBF REGIONAL CORDOBA, PARA LOS MUNICIPIOS DE CHIMA, SAN ANDRES DE SOTAVENTO Y TUCHIN EN EL DEPARTAMENTO DE CORDOBA.</t>
  </si>
  <si>
    <t>PRESTAR EL ACOMPAÑAMIENTO PARA LA IMPLEMENTACION EN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Y LOS CONTRATOS FIRMADOS POR ESTA ENTIDAD CON EL ICBF REGIONAL CORDOBA, PARA LOS MUNICIPIOS DE CHINU, CHIMA, SAN ANDRES DE SOTAVENTO, TUCHIN Y PURISIMA EN EL DEPARTAMENTO DE CORDOBA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</si>
  <si>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Andrés</t>
  </si>
  <si>
    <t>Atención integral en  educación inicial  cuidado y nutrición a los niños y niñas menores de 5 años en condición de vulnerabilidad vinculado al programa Paipi, SAN ANDRES DE SOTAVENTO</t>
  </si>
  <si>
    <t>Atención integral en  educación inicial  cuidado y nutrición a los niños y niñas menores de 5 años en condición de vulnerabilidad vinculado al programa Paipi,SAN ANDRES DE SOTAVENTO FAMILIAR</t>
  </si>
  <si>
    <t>Atención integral en  educación inicial  cuidado y nutrición a los niños y niñas menores de 5 años en condición de vulnerabilidad vinculado al programa Paipi, SAN ANDRES DE SOTAVENTO FAMILIAR</t>
  </si>
  <si>
    <t>Atención integral en  educación inicial  cuidado y nutrición a los niños y niñas menores de 5 años en condición de vulnerabilidad vinculado al programa Paipi, SAN ANDRES DE SOTAVENTO INSTITUCIONAL</t>
  </si>
  <si>
    <t>Atención integral en  educación inicial  cuidado y nutrición a los niños y niñas menores de 5 años en condición de vulnerabilidad vinculado al programa Paipi SAN ANDRES DE SOTAVENTO INSTITUCIONAL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</si>
  <si>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Bernardo del Viento Modalidad Familiar</t>
  </si>
  <si>
    <t>Prestación del servicio de atención integral a 70 niños, niñas en edad preescolar y padres de familia en estado de vulnerabilidad pertenecientes a este Centro Educativo, y afianzamiento de los valores entre toda la comunidad educativa</t>
  </si>
  <si>
    <t>Prestación del servicio de atención integral a 76 niños, niñas en edad preescolar y padres de familia en estado de vulnerabilidad pertenecientes a este Centro Educativo, y afianzamiento de los valores entre toda la comunidad educativa.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</si>
  <si>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LA UNION SUCRE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</si>
  <si>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Lorica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</si>
  <si>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Puerto Libertador</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</si>
  <si>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Moñitos</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</si>
  <si>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Momil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</si>
  <si>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Chinú.-</t>
  </si>
  <si>
    <t>Atención integral en  educación inicial  cuidado y nutrición a los niños y niñas menores de 5 años en condición de vulnerabilidad vinculado al programa Paipi, LORICA</t>
  </si>
  <si>
    <t>Atención integral en  educación inicial  cuidado y nutrición a los niños y niñas menores de 5 años en condición de vulnerabilidad vinculado al programa Paipi LORICA</t>
  </si>
  <si>
    <t>012</t>
  </si>
  <si>
    <t>024</t>
  </si>
  <si>
    <t>250</t>
  </si>
  <si>
    <t>209</t>
  </si>
  <si>
    <t>146</t>
  </si>
  <si>
    <t>199</t>
  </si>
  <si>
    <t>214</t>
  </si>
  <si>
    <t>723</t>
  </si>
  <si>
    <t>268</t>
  </si>
  <si>
    <t>244</t>
  </si>
  <si>
    <t>9500842018</t>
  </si>
  <si>
    <t>200</t>
  </si>
  <si>
    <t>120</t>
  </si>
  <si>
    <t>165</t>
  </si>
  <si>
    <t>230002432020</t>
  </si>
  <si>
    <t>230002452020</t>
  </si>
  <si>
    <t>230002462020</t>
  </si>
  <si>
    <t>0056</t>
  </si>
  <si>
    <t>291</t>
  </si>
  <si>
    <t>189</t>
  </si>
  <si>
    <t>Brindar atención a niños y niñas de 6 meses, hasta los 5 años en el Jardín Comunitario de Suan Atlántico</t>
  </si>
  <si>
    <t>Promover y prevenir mediante atención especializada la garantía de los derechos y la protección integral de los niños, niñas y adolescentes, velar por el cumplimiento de los mismos, la prevención de su amenaza o vulneración y la activación de la respuesta institucional.</t>
  </si>
  <si>
    <t>Atender a la primera infancia en el marco de la estrategia de “cero a siempre”,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</si>
  <si>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</si>
  <si>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</si>
  <si>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educación inicial en el marco de la atención integral a niños,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t>
  </si>
  <si>
    <t xml:space="preserve">Prestar el servicio de desarrollo infantil en medio familiar -DIMF- y centros de desarrollo infantil -CDI- de conformidad con el manual operativo de la modalidad institucional y de las directrices establecidas por el ICBF, en armonía con la política de estado para el desarrollo integral de la primera infancia de cero a siempre. </t>
  </si>
  <si>
    <t>Prestar el servicio de educación inicial en el marco de la atención integral a niños,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</si>
  <si>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 xml:space="preserve">Prestar el servicio a las familias de todo el departamento de la Guajira para que no hayan familias vulneradas en medio familiar, a las familias  de los municipios del departamento, para garantizar los derechos de los niños, niñas de todo el Departamento de la guajira y sus veredas. </t>
  </si>
  <si>
    <t>44003502020</t>
  </si>
  <si>
    <t>44003322020</t>
  </si>
  <si>
    <t>CA-315-2020</t>
  </si>
  <si>
    <t>Prestar los servicios para la atencion a la primera infancia en los hogares comunitarios de Bienstar HCB  y  hogares comunitarioos de bienestar  agrupados de conformidad con el manuel operativo de la modalidad comunitaria, el lineamiento tecnico para la atencion a la primera infancia y las directrices establecidas el ICBF, en armonia con la politica</t>
  </si>
  <si>
    <t xml:space="preserve">Prestar los servicios para la atencion a la primera infancia en los hogares comunitarios de Bienstar HCB, de conformidad con el manual operativo de la modalidad comunitaria y HCB FAMILIA, MUJER E INFANCIA - FAMI de conformidad con el manual operativo de la modalidad familiar, el lineamineto tecnico para la atencion a la primera infancia y las directrices establecidas por el ICBF, en armonia con la politica de Estado para el Desarrollo integral de la Primera Infancia de cero a siempre. </t>
  </si>
  <si>
    <t xml:space="preserve">Prestar los servicios de educacion inicial en el marco de la atencion integral en centros de desarrollo infantil -CID- y Desarrollo infantil en medio familiar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</si>
</sst>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quotePrefix="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zoomScale="75" zoomScaleNormal="70" zoomScaleSheetLayoutView="40" zoomScalePageLayoutView="40" workbookViewId="0">
      <selection activeCell="C26" sqref="C2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8" t="str">
        <f>HYPERLINK("#Integrante_1!B20","IDENTIFICACIÓN DEL OFERENTE")</f>
        <v>IDENTIFICACIÓN DEL OFERENTE</v>
      </c>
      <c r="C8" s="48"/>
      <c r="D8" s="152"/>
      <c r="E8" s="205" t="str">
        <f>HYPERLINK("#Integrante_1!A109","CAPACIDAD RESIDUAL")</f>
        <v>CAPACIDAD RESIDUAL</v>
      </c>
      <c r="F8" s="206"/>
      <c r="G8" s="207"/>
      <c r="H8" s="179"/>
      <c r="I8" s="178" t="str">
        <f>HYPERLINK("#Integrante_1!N162","DISCAPACIDAD")</f>
        <v>DISCAPACIDAD</v>
      </c>
      <c r="J8" s="180"/>
      <c r="K8" s="178" t="str">
        <f>HYPERLINK("#Integrante_1!A188","TRAYECTORIA")</f>
        <v>TRAYECTORIA</v>
      </c>
      <c r="L8" s="36"/>
      <c r="M8" s="36"/>
      <c r="N8" s="36"/>
      <c r="O8" s="43"/>
    </row>
    <row r="9" spans="1:20" ht="30.75" customHeight="1" thickBot="1" x14ac:dyDescent="0.25">
      <c r="A9" s="42"/>
      <c r="B9" s="178" t="str">
        <f>HYPERLINK("#Integrante_1!I20","DATOS CONTRATO INVITACIÓN")</f>
        <v>DATOS CONTRATO INVITACIÓN</v>
      </c>
      <c r="C9" s="48"/>
      <c r="D9" s="48"/>
      <c r="E9" s="205" t="str">
        <f>HYPERLINK("#Integrante_1!A162","TALENTO HUMANO")</f>
        <v>TALENTO HUMANO</v>
      </c>
      <c r="F9" s="206"/>
      <c r="G9" s="207"/>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25">
      <c r="A10" s="42"/>
      <c r="B10" s="178" t="str">
        <f>HYPERLINK("#Integrante_1!B48","EXPERIENCIA TERRITORIAL")</f>
        <v>EXPERIENCIA TERRITORIAL</v>
      </c>
      <c r="C10" s="48"/>
      <c r="D10" s="48"/>
      <c r="E10" s="205" t="str">
        <f>HYPERLINK("#Integrante_1!F162","INFRAESTRUCTURA")</f>
        <v>INFRAESTRUCTURA</v>
      </c>
      <c r="F10" s="206"/>
      <c r="G10" s="207"/>
      <c r="H10" s="179"/>
      <c r="I10" s="178"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t="s">
        <v>2691</v>
      </c>
      <c r="D15" s="35"/>
      <c r="E15" s="35"/>
      <c r="F15" s="5"/>
      <c r="G15" s="32" t="s">
        <v>1168</v>
      </c>
      <c r="H15" s="104" t="s">
        <v>220</v>
      </c>
      <c r="I15" s="32" t="s">
        <v>2629</v>
      </c>
      <c r="J15" s="109" t="s">
        <v>2637</v>
      </c>
      <c r="L15" s="198" t="s">
        <v>8</v>
      </c>
      <c r="M15" s="198"/>
      <c r="N15" s="149" t="s">
        <v>2681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26"/>
      <c r="D19" s="26"/>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v>812001486</v>
      </c>
      <c r="C20" s="5"/>
      <c r="D20" s="73"/>
      <c r="E20" s="153" t="s">
        <v>2670</v>
      </c>
      <c r="F20" s="155" t="s">
        <v>2693</v>
      </c>
      <c r="G20" s="5"/>
      <c r="H20" s="208"/>
      <c r="I20" s="142" t="s">
        <v>220</v>
      </c>
      <c r="J20" s="143" t="s">
        <v>503</v>
      </c>
      <c r="K20" s="144">
        <v>4946632709</v>
      </c>
      <c r="L20" s="145"/>
      <c r="M20" s="145">
        <v>44561</v>
      </c>
      <c r="N20" s="128">
        <f>+(M20-L20)/30</f>
        <v>1485.3666666666666</v>
      </c>
      <c r="O20" s="131"/>
      <c r="U20" s="127"/>
      <c r="V20" s="106">
        <f ca="1">NOW()</f>
        <v>44193.621409259256</v>
      </c>
      <c r="W20" s="106">
        <f ca="1">NOW()</f>
        <v>44193.621409259256</v>
      </c>
    </row>
    <row r="21" spans="1:23" ht="30" customHeight="1" outlineLevel="1" x14ac:dyDescent="0.2">
      <c r="A21" s="9"/>
      <c r="B21" s="71"/>
      <c r="C21" s="5"/>
      <c r="D21" s="5"/>
      <c r="E21" s="5"/>
      <c r="F21" s="5"/>
      <c r="G21" s="5"/>
      <c r="H21" s="70"/>
      <c r="I21" s="142" t="s">
        <v>220</v>
      </c>
      <c r="J21" s="143" t="s">
        <v>265</v>
      </c>
      <c r="K21" s="144"/>
      <c r="L21" s="145"/>
      <c r="M21" s="145">
        <v>44561</v>
      </c>
      <c r="N21" s="128">
        <f t="shared" ref="N21:N35" si="0">+(M21-L21)/30</f>
        <v>1485.3666666666666</v>
      </c>
      <c r="O21" s="132"/>
    </row>
    <row r="22" spans="1:23" ht="30" customHeight="1" outlineLevel="1" x14ac:dyDescent="0.2">
      <c r="A22" s="9"/>
      <c r="B22" s="71"/>
      <c r="C22" s="5"/>
      <c r="D22" s="5"/>
      <c r="E22" s="5"/>
      <c r="F22" s="5"/>
      <c r="G22" s="5"/>
      <c r="H22" s="70"/>
      <c r="I22" s="142"/>
      <c r="J22" s="143"/>
      <c r="K22" s="144"/>
      <c r="L22" s="145"/>
      <c r="M22" s="145"/>
      <c r="N22" s="129">
        <f t="shared" ref="N22:N33" si="1">+(M22-L22)/30</f>
        <v>0</v>
      </c>
      <c r="O22" s="132"/>
    </row>
    <row r="23" spans="1:23" ht="30" customHeight="1" outlineLevel="1" x14ac:dyDescent="0.2">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
      <c r="A24" s="9"/>
      <c r="B24" s="102"/>
      <c r="C24" s="21"/>
      <c r="D24" s="21"/>
      <c r="E24" s="21"/>
      <c r="F24" s="5"/>
      <c r="G24" s="5"/>
      <c r="H24" s="70"/>
      <c r="I24" s="142"/>
      <c r="J24" s="143"/>
      <c r="K24" s="144"/>
      <c r="L24" s="145"/>
      <c r="M24" s="145"/>
      <c r="N24" s="129">
        <f t="shared" si="1"/>
        <v>0</v>
      </c>
      <c r="O24" s="132"/>
    </row>
    <row r="25" spans="1:23" ht="30" customHeight="1" outlineLevel="1" x14ac:dyDescent="0.2">
      <c r="A25" s="9"/>
      <c r="B25" s="102"/>
      <c r="C25" s="21"/>
      <c r="D25" s="21"/>
      <c r="E25" s="21"/>
      <c r="F25" s="5"/>
      <c r="G25" s="5"/>
      <c r="H25" s="70"/>
      <c r="I25" s="142"/>
      <c r="J25" s="143"/>
      <c r="K25" s="144"/>
      <c r="L25" s="145"/>
      <c r="M25" s="145"/>
      <c r="N25" s="129">
        <f t="shared" si="1"/>
        <v>0</v>
      </c>
      <c r="O25" s="132"/>
    </row>
    <row r="26" spans="1:23" ht="30" customHeight="1" outlineLevel="1" x14ac:dyDescent="0.2">
      <c r="A26" s="9"/>
      <c r="B26" s="102"/>
      <c r="C26" s="21"/>
      <c r="D26" s="21"/>
      <c r="E26" s="21"/>
      <c r="F26" s="5"/>
      <c r="G26" s="5"/>
      <c r="H26" s="70"/>
      <c r="I26" s="142"/>
      <c r="J26" s="143"/>
      <c r="K26" s="144"/>
      <c r="L26" s="145"/>
      <c r="M26" s="145"/>
      <c r="N26" s="129">
        <f t="shared" si="1"/>
        <v>0</v>
      </c>
      <c r="O26" s="132"/>
    </row>
    <row r="27" spans="1:23" ht="30" customHeight="1" outlineLevel="1" x14ac:dyDescent="0.2">
      <c r="A27" s="9"/>
      <c r="B27" s="102"/>
      <c r="C27" s="21"/>
      <c r="D27" s="21"/>
      <c r="E27" s="21"/>
      <c r="F27" s="5"/>
      <c r="G27" s="5"/>
      <c r="H27" s="70"/>
      <c r="I27" s="142"/>
      <c r="J27" s="143"/>
      <c r="K27" s="144"/>
      <c r="L27" s="145"/>
      <c r="M27" s="145"/>
      <c r="N27" s="129">
        <f t="shared" si="1"/>
        <v>0</v>
      </c>
      <c r="O27" s="132"/>
    </row>
    <row r="28" spans="1:23" ht="30" customHeight="1" outlineLevel="1" x14ac:dyDescent="0.2">
      <c r="A28" s="9"/>
      <c r="B28" s="102"/>
      <c r="C28" s="21"/>
      <c r="D28" s="21"/>
      <c r="E28" s="21"/>
      <c r="F28" s="5"/>
      <c r="G28" s="5"/>
      <c r="H28" s="70"/>
      <c r="I28" s="142"/>
      <c r="J28" s="143"/>
      <c r="K28" s="144"/>
      <c r="L28" s="145"/>
      <c r="M28" s="145"/>
      <c r="N28" s="129">
        <f t="shared" si="1"/>
        <v>0</v>
      </c>
      <c r="O28" s="132"/>
    </row>
    <row r="29" spans="1:23" ht="30" customHeight="1" outlineLevel="1" x14ac:dyDescent="0.2">
      <c r="A29" s="9"/>
      <c r="B29" s="71"/>
      <c r="C29" s="5"/>
      <c r="D29" s="5"/>
      <c r="E29" s="5"/>
      <c r="F29" s="5"/>
      <c r="G29" s="5"/>
      <c r="H29" s="70"/>
      <c r="I29" s="142"/>
      <c r="J29" s="143"/>
      <c r="K29" s="144"/>
      <c r="L29" s="145"/>
      <c r="M29" s="145"/>
      <c r="N29" s="129">
        <f t="shared" si="1"/>
        <v>0</v>
      </c>
      <c r="O29" s="132"/>
    </row>
    <row r="30" spans="1:23" ht="30" customHeight="1" outlineLevel="1" x14ac:dyDescent="0.2">
      <c r="A30" s="9"/>
      <c r="B30" s="71"/>
      <c r="C30" s="5"/>
      <c r="D30" s="5"/>
      <c r="E30" s="5"/>
      <c r="F30" s="5"/>
      <c r="G30" s="5"/>
      <c r="H30" s="70"/>
      <c r="I30" s="142"/>
      <c r="J30" s="143"/>
      <c r="K30" s="144"/>
      <c r="L30" s="145"/>
      <c r="M30" s="145"/>
      <c r="N30" s="129">
        <f t="shared" si="1"/>
        <v>0</v>
      </c>
      <c r="O30" s="132"/>
    </row>
    <row r="31" spans="1:23" ht="30" customHeight="1" outlineLevel="1" x14ac:dyDescent="0.2">
      <c r="A31" s="9"/>
      <c r="B31" s="71"/>
      <c r="C31" s="5"/>
      <c r="D31" s="5"/>
      <c r="E31" s="5"/>
      <c r="F31" s="5"/>
      <c r="G31" s="5"/>
      <c r="H31" s="70"/>
      <c r="I31" s="142"/>
      <c r="J31" s="143"/>
      <c r="K31" s="144"/>
      <c r="L31" s="145"/>
      <c r="M31" s="145"/>
      <c r="N31" s="129">
        <f t="shared" si="1"/>
        <v>0</v>
      </c>
      <c r="O31" s="132"/>
    </row>
    <row r="32" spans="1:23" ht="30" customHeight="1" outlineLevel="1" x14ac:dyDescent="0.2">
      <c r="A32" s="9"/>
      <c r="B32" s="71"/>
      <c r="C32" s="5"/>
      <c r="D32" s="5"/>
      <c r="E32" s="5"/>
      <c r="F32" s="5"/>
      <c r="G32" s="5"/>
      <c r="H32" s="70"/>
      <c r="I32" s="142"/>
      <c r="J32" s="143"/>
      <c r="K32" s="144"/>
      <c r="L32" s="145"/>
      <c r="M32" s="145"/>
      <c r="N32" s="129">
        <f t="shared" si="1"/>
        <v>0</v>
      </c>
      <c r="O32" s="132"/>
    </row>
    <row r="33" spans="1:16" ht="30" customHeight="1" outlineLevel="1" x14ac:dyDescent="0.2">
      <c r="A33" s="9"/>
      <c r="B33" s="71"/>
      <c r="C33" s="5"/>
      <c r="D33" s="5"/>
      <c r="E33" s="5"/>
      <c r="F33" s="5"/>
      <c r="G33" s="5"/>
      <c r="H33" s="70"/>
      <c r="I33" s="142"/>
      <c r="J33" s="143"/>
      <c r="K33" s="144"/>
      <c r="L33" s="145"/>
      <c r="M33" s="145"/>
      <c r="N33" s="129">
        <f t="shared" si="1"/>
        <v>0</v>
      </c>
      <c r="O33" s="132"/>
    </row>
    <row r="34" spans="1:16" ht="30" customHeight="1" outlineLevel="1" x14ac:dyDescent="0.2">
      <c r="A34" s="9"/>
      <c r="B34" s="71"/>
      <c r="C34" s="5"/>
      <c r="D34" s="5"/>
      <c r="E34" s="5"/>
      <c r="F34" s="5"/>
      <c r="G34" s="5"/>
      <c r="H34" s="70"/>
      <c r="I34" s="142"/>
      <c r="J34" s="143"/>
      <c r="K34" s="144"/>
      <c r="L34" s="145"/>
      <c r="M34" s="145"/>
      <c r="N34" s="129">
        <f t="shared" si="0"/>
        <v>0</v>
      </c>
      <c r="O34" s="132"/>
    </row>
    <row r="35" spans="1:16" ht="30" customHeight="1" outlineLevel="1" x14ac:dyDescent="0.2">
      <c r="A35" s="9"/>
      <c r="B35" s="71"/>
      <c r="C35" s="5"/>
      <c r="D35" s="5"/>
      <c r="E35" s="5"/>
      <c r="F35" s="5"/>
      <c r="G35" s="5"/>
      <c r="H35" s="70"/>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str">
        <f>VLOOKUP(B20,EAS!A2:B1439,2,0)</f>
        <v xml:space="preserve"> ASOCIACIÓN INSTITUTO MIXTO JUAN JACOBO ROUSSEAU </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t="s">
        <v>2692</v>
      </c>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1" t="s">
        <v>2717</v>
      </c>
      <c r="C48" s="112" t="s">
        <v>31</v>
      </c>
      <c r="D48" s="116" t="s">
        <v>2723</v>
      </c>
      <c r="E48" s="138">
        <v>43738</v>
      </c>
      <c r="F48" s="138">
        <v>43822</v>
      </c>
      <c r="G48" s="165">
        <f>IF(AND(E48&lt;&gt;"",F48&lt;&gt;""),((F48-E48)/30),"")</f>
        <v>2.8</v>
      </c>
      <c r="H48" s="117" t="s">
        <v>2751</v>
      </c>
      <c r="I48" s="116" t="s">
        <v>220</v>
      </c>
      <c r="J48" s="116" t="s">
        <v>508</v>
      </c>
      <c r="K48" s="118">
        <v>554775400</v>
      </c>
      <c r="L48" s="119" t="s">
        <v>1148</v>
      </c>
      <c r="M48" s="113">
        <v>1</v>
      </c>
      <c r="N48" s="119" t="s">
        <v>27</v>
      </c>
      <c r="O48" s="119" t="s">
        <v>1148</v>
      </c>
      <c r="P48" s="79"/>
    </row>
    <row r="49" spans="1:16" s="6" customFormat="1" ht="24.75" customHeight="1" x14ac:dyDescent="0.2">
      <c r="A49" s="136">
        <v>2</v>
      </c>
      <c r="B49" s="117" t="s">
        <v>2717</v>
      </c>
      <c r="C49" s="119" t="s">
        <v>31</v>
      </c>
      <c r="D49" s="116" t="s">
        <v>2724</v>
      </c>
      <c r="E49" s="138">
        <v>43738</v>
      </c>
      <c r="F49" s="138">
        <v>43829</v>
      </c>
      <c r="G49" s="165">
        <f t="shared" ref="G49:G107" si="2">IF(AND(E49&lt;&gt;"",F49&lt;&gt;""),((F49-E49)/30),"")</f>
        <v>3.0333333333333332</v>
      </c>
      <c r="H49" s="117" t="s">
        <v>2752</v>
      </c>
      <c r="I49" s="116" t="s">
        <v>220</v>
      </c>
      <c r="J49" s="116" t="s">
        <v>514</v>
      </c>
      <c r="K49" s="118">
        <v>604037240</v>
      </c>
      <c r="L49" s="119" t="s">
        <v>1148</v>
      </c>
      <c r="M49" s="113">
        <v>1</v>
      </c>
      <c r="N49" s="119" t="s">
        <v>27</v>
      </c>
      <c r="O49" s="119" t="s">
        <v>1148</v>
      </c>
      <c r="P49" s="79"/>
    </row>
    <row r="50" spans="1:16" s="6" customFormat="1" ht="24.75" customHeight="1" x14ac:dyDescent="0.2">
      <c r="A50" s="136">
        <v>3</v>
      </c>
      <c r="B50" s="117" t="s">
        <v>2717</v>
      </c>
      <c r="C50" s="119" t="s">
        <v>31</v>
      </c>
      <c r="D50" s="116" t="s">
        <v>2725</v>
      </c>
      <c r="E50" s="138">
        <v>43797</v>
      </c>
      <c r="F50" s="138">
        <v>43921</v>
      </c>
      <c r="G50" s="165">
        <f t="shared" si="2"/>
        <v>4.1333333333333337</v>
      </c>
      <c r="H50" s="115" t="s">
        <v>2753</v>
      </c>
      <c r="I50" s="116" t="s">
        <v>220</v>
      </c>
      <c r="J50" s="116" t="s">
        <v>508</v>
      </c>
      <c r="K50" s="118">
        <v>1860269419</v>
      </c>
      <c r="L50" s="119" t="s">
        <v>1148</v>
      </c>
      <c r="M50" s="113">
        <v>1</v>
      </c>
      <c r="N50" s="119" t="s">
        <v>27</v>
      </c>
      <c r="O50" s="119" t="s">
        <v>1148</v>
      </c>
      <c r="P50" s="79"/>
    </row>
    <row r="51" spans="1:16" s="6" customFormat="1" ht="24.75" customHeight="1" outlineLevel="1" x14ac:dyDescent="0.2">
      <c r="A51" s="136">
        <v>4</v>
      </c>
      <c r="B51" s="111" t="s">
        <v>2718</v>
      </c>
      <c r="C51" s="112" t="s">
        <v>31</v>
      </c>
      <c r="D51" s="116" t="s">
        <v>2726</v>
      </c>
      <c r="E51" s="138">
        <v>43115</v>
      </c>
      <c r="F51" s="138">
        <v>43449</v>
      </c>
      <c r="G51" s="165">
        <f t="shared" si="2"/>
        <v>11.133333333333333</v>
      </c>
      <c r="H51" s="117" t="s">
        <v>2754</v>
      </c>
      <c r="I51" s="116" t="s">
        <v>220</v>
      </c>
      <c r="J51" s="116" t="s">
        <v>514</v>
      </c>
      <c r="K51" s="118">
        <v>198000000</v>
      </c>
      <c r="L51" s="119" t="s">
        <v>1148</v>
      </c>
      <c r="M51" s="113">
        <v>1</v>
      </c>
      <c r="N51" s="119" t="s">
        <v>27</v>
      </c>
      <c r="O51" s="119" t="s">
        <v>1148</v>
      </c>
      <c r="P51" s="79"/>
    </row>
    <row r="52" spans="1:16" s="7" customFormat="1" ht="24.75" customHeight="1" outlineLevel="1" x14ac:dyDescent="0.2">
      <c r="A52" s="137">
        <v>5</v>
      </c>
      <c r="B52" s="117" t="s">
        <v>2718</v>
      </c>
      <c r="C52" s="119" t="s">
        <v>31</v>
      </c>
      <c r="D52" s="116" t="s">
        <v>2727</v>
      </c>
      <c r="E52" s="138">
        <v>42750</v>
      </c>
      <c r="F52" s="138">
        <v>43084</v>
      </c>
      <c r="G52" s="165">
        <f t="shared" si="2"/>
        <v>11.133333333333333</v>
      </c>
      <c r="H52" s="115" t="s">
        <v>2754</v>
      </c>
      <c r="I52" s="116" t="s">
        <v>220</v>
      </c>
      <c r="J52" s="116" t="s">
        <v>491</v>
      </c>
      <c r="K52" s="118">
        <v>195000000</v>
      </c>
      <c r="L52" s="119" t="s">
        <v>1148</v>
      </c>
      <c r="M52" s="113">
        <v>1</v>
      </c>
      <c r="N52" s="119" t="s">
        <v>27</v>
      </c>
      <c r="O52" s="119" t="s">
        <v>1148</v>
      </c>
      <c r="P52" s="80"/>
    </row>
    <row r="53" spans="1:16" s="7" customFormat="1" ht="24.75" customHeight="1" outlineLevel="1" x14ac:dyDescent="0.2">
      <c r="A53" s="137">
        <v>6</v>
      </c>
      <c r="B53" s="117" t="s">
        <v>2718</v>
      </c>
      <c r="C53" s="119" t="s">
        <v>31</v>
      </c>
      <c r="D53" s="116" t="s">
        <v>2728</v>
      </c>
      <c r="E53" s="138">
        <v>42401</v>
      </c>
      <c r="F53" s="138">
        <v>42735</v>
      </c>
      <c r="G53" s="165">
        <f t="shared" si="2"/>
        <v>11.133333333333333</v>
      </c>
      <c r="H53" s="115" t="s">
        <v>2755</v>
      </c>
      <c r="I53" s="116" t="s">
        <v>220</v>
      </c>
      <c r="J53" s="116" t="s">
        <v>508</v>
      </c>
      <c r="K53" s="118">
        <v>189000000</v>
      </c>
      <c r="L53" s="119" t="s">
        <v>1148</v>
      </c>
      <c r="M53" s="113">
        <v>1</v>
      </c>
      <c r="N53" s="119" t="s">
        <v>27</v>
      </c>
      <c r="O53" s="119" t="s">
        <v>1148</v>
      </c>
      <c r="P53" s="80"/>
    </row>
    <row r="54" spans="1:16" s="7" customFormat="1" ht="24.75" customHeight="1" outlineLevel="1" x14ac:dyDescent="0.2">
      <c r="A54" s="137">
        <v>7</v>
      </c>
      <c r="B54" s="117" t="s">
        <v>2717</v>
      </c>
      <c r="C54" s="112" t="s">
        <v>31</v>
      </c>
      <c r="D54" s="116" t="s">
        <v>2729</v>
      </c>
      <c r="E54" s="138">
        <v>41542</v>
      </c>
      <c r="F54" s="138">
        <v>41988</v>
      </c>
      <c r="G54" s="165">
        <f t="shared" si="2"/>
        <v>14.866666666666667</v>
      </c>
      <c r="H54" s="117" t="s">
        <v>2756</v>
      </c>
      <c r="I54" s="116" t="s">
        <v>220</v>
      </c>
      <c r="J54" s="116" t="s">
        <v>508</v>
      </c>
      <c r="K54" s="114">
        <v>3194119264</v>
      </c>
      <c r="L54" s="119" t="s">
        <v>1148</v>
      </c>
      <c r="M54" s="113">
        <v>1</v>
      </c>
      <c r="N54" s="119" t="s">
        <v>27</v>
      </c>
      <c r="O54" s="119" t="s">
        <v>26</v>
      </c>
      <c r="P54" s="80"/>
    </row>
    <row r="55" spans="1:16" s="7" customFormat="1" ht="24.75" customHeight="1" outlineLevel="1" x14ac:dyDescent="0.2">
      <c r="A55" s="137">
        <v>8</v>
      </c>
      <c r="B55" s="117" t="s">
        <v>2719</v>
      </c>
      <c r="C55" s="112" t="s">
        <v>31</v>
      </c>
      <c r="D55" s="116" t="s">
        <v>2730</v>
      </c>
      <c r="E55" s="138">
        <v>41354</v>
      </c>
      <c r="F55" s="138">
        <v>41453</v>
      </c>
      <c r="G55" s="165">
        <f t="shared" si="2"/>
        <v>3.3</v>
      </c>
      <c r="H55" s="117" t="s">
        <v>2757</v>
      </c>
      <c r="I55" s="116" t="s">
        <v>220</v>
      </c>
      <c r="J55" s="116" t="s">
        <v>508</v>
      </c>
      <c r="K55" s="114">
        <v>255838992</v>
      </c>
      <c r="L55" s="119" t="s">
        <v>1148</v>
      </c>
      <c r="M55" s="113">
        <v>1</v>
      </c>
      <c r="N55" s="119" t="s">
        <v>27</v>
      </c>
      <c r="O55" s="119" t="s">
        <v>1148</v>
      </c>
      <c r="P55" s="80"/>
    </row>
    <row r="56" spans="1:16" s="7" customFormat="1" ht="24.75" customHeight="1" outlineLevel="1" x14ac:dyDescent="0.2">
      <c r="A56" s="137">
        <v>9</v>
      </c>
      <c r="B56" s="117" t="s">
        <v>2719</v>
      </c>
      <c r="C56" s="119" t="s">
        <v>31</v>
      </c>
      <c r="D56" s="116" t="s">
        <v>2731</v>
      </c>
      <c r="E56" s="138">
        <v>41193</v>
      </c>
      <c r="F56" s="138">
        <v>41258</v>
      </c>
      <c r="G56" s="165">
        <f t="shared" si="2"/>
        <v>2.1666666666666665</v>
      </c>
      <c r="H56" s="117" t="s">
        <v>2758</v>
      </c>
      <c r="I56" s="116" t="s">
        <v>220</v>
      </c>
      <c r="J56" s="116" t="s">
        <v>508</v>
      </c>
      <c r="K56" s="114">
        <v>262951995</v>
      </c>
      <c r="L56" s="119" t="s">
        <v>1148</v>
      </c>
      <c r="M56" s="113">
        <v>1</v>
      </c>
      <c r="N56" s="119" t="s">
        <v>27</v>
      </c>
      <c r="O56" s="119" t="s">
        <v>1148</v>
      </c>
      <c r="P56" s="80"/>
    </row>
    <row r="57" spans="1:16" s="7" customFormat="1" ht="24.75" customHeight="1" outlineLevel="1" x14ac:dyDescent="0.2">
      <c r="A57" s="137">
        <v>10</v>
      </c>
      <c r="B57" s="117" t="s">
        <v>2719</v>
      </c>
      <c r="C57" s="119" t="s">
        <v>31</v>
      </c>
      <c r="D57" s="116" t="s">
        <v>2732</v>
      </c>
      <c r="E57" s="138">
        <v>41031</v>
      </c>
      <c r="F57" s="138">
        <v>41182</v>
      </c>
      <c r="G57" s="165">
        <f t="shared" si="2"/>
        <v>5.0333333333333332</v>
      </c>
      <c r="H57" s="117" t="s">
        <v>2759</v>
      </c>
      <c r="I57" s="116" t="s">
        <v>220</v>
      </c>
      <c r="J57" s="116" t="s">
        <v>508</v>
      </c>
      <c r="K57" s="118">
        <v>522444094</v>
      </c>
      <c r="L57" s="119" t="s">
        <v>1148</v>
      </c>
      <c r="M57" s="113">
        <v>1</v>
      </c>
      <c r="N57" s="119" t="s">
        <v>27</v>
      </c>
      <c r="O57" s="119" t="s">
        <v>1148</v>
      </c>
      <c r="P57" s="80"/>
    </row>
    <row r="58" spans="1:16" s="7" customFormat="1" ht="24.75" customHeight="1" outlineLevel="1" x14ac:dyDescent="0.2">
      <c r="A58" s="137">
        <v>11</v>
      </c>
      <c r="B58" s="117" t="s">
        <v>2719</v>
      </c>
      <c r="C58" s="119" t="s">
        <v>31</v>
      </c>
      <c r="D58" s="116" t="s">
        <v>2733</v>
      </c>
      <c r="E58" s="138">
        <v>41031</v>
      </c>
      <c r="F58" s="138">
        <v>41182</v>
      </c>
      <c r="G58" s="165">
        <f t="shared" si="2"/>
        <v>5.0333333333333332</v>
      </c>
      <c r="H58" s="117" t="s">
        <v>2760</v>
      </c>
      <c r="I58" s="116" t="s">
        <v>220</v>
      </c>
      <c r="J58" s="116" t="s">
        <v>508</v>
      </c>
      <c r="K58" s="118">
        <v>109851312</v>
      </c>
      <c r="L58" s="119" t="s">
        <v>1148</v>
      </c>
      <c r="M58" s="113">
        <v>1</v>
      </c>
      <c r="N58" s="119" t="s">
        <v>27</v>
      </c>
      <c r="O58" s="119" t="s">
        <v>1148</v>
      </c>
      <c r="P58" s="80"/>
    </row>
    <row r="59" spans="1:16" s="7" customFormat="1" ht="24.75" customHeight="1" outlineLevel="1" x14ac:dyDescent="0.2">
      <c r="A59" s="137">
        <v>12</v>
      </c>
      <c r="B59" s="117" t="s">
        <v>2719</v>
      </c>
      <c r="C59" s="119" t="s">
        <v>31</v>
      </c>
      <c r="D59" s="116" t="s">
        <v>2734</v>
      </c>
      <c r="E59" s="138">
        <v>41193</v>
      </c>
      <c r="F59" s="138">
        <v>41258</v>
      </c>
      <c r="G59" s="165">
        <f t="shared" si="2"/>
        <v>2.1666666666666665</v>
      </c>
      <c r="H59" s="117" t="s">
        <v>2761</v>
      </c>
      <c r="I59" s="116" t="s">
        <v>220</v>
      </c>
      <c r="J59" s="116" t="s">
        <v>508</v>
      </c>
      <c r="K59" s="118">
        <v>57977082</v>
      </c>
      <c r="L59" s="119" t="s">
        <v>1148</v>
      </c>
      <c r="M59" s="113">
        <v>1</v>
      </c>
      <c r="N59" s="119" t="s">
        <v>27</v>
      </c>
      <c r="O59" s="119" t="s">
        <v>1148</v>
      </c>
      <c r="P59" s="80"/>
    </row>
    <row r="60" spans="1:16" s="7" customFormat="1" ht="24.75" customHeight="1" outlineLevel="1" x14ac:dyDescent="0.2">
      <c r="A60" s="137">
        <v>13</v>
      </c>
      <c r="B60" s="117" t="s">
        <v>2719</v>
      </c>
      <c r="C60" s="119" t="s">
        <v>31</v>
      </c>
      <c r="D60" s="116" t="s">
        <v>2735</v>
      </c>
      <c r="E60" s="138">
        <v>41345</v>
      </c>
      <c r="F60" s="138">
        <v>41453</v>
      </c>
      <c r="G60" s="165">
        <f t="shared" si="2"/>
        <v>3.6</v>
      </c>
      <c r="H60" s="117" t="s">
        <v>2761</v>
      </c>
      <c r="I60" s="116" t="s">
        <v>220</v>
      </c>
      <c r="J60" s="116" t="s">
        <v>508</v>
      </c>
      <c r="K60" s="118">
        <v>76129006</v>
      </c>
      <c r="L60" s="119" t="s">
        <v>1148</v>
      </c>
      <c r="M60" s="113">
        <v>1</v>
      </c>
      <c r="N60" s="119" t="s">
        <v>27</v>
      </c>
      <c r="O60" s="119" t="s">
        <v>1148</v>
      </c>
      <c r="P60" s="80"/>
    </row>
    <row r="61" spans="1:16" s="7" customFormat="1" ht="24.75" customHeight="1" outlineLevel="1" x14ac:dyDescent="0.2">
      <c r="A61" s="137">
        <v>14</v>
      </c>
      <c r="B61" s="117" t="s">
        <v>2719</v>
      </c>
      <c r="C61" s="119" t="s">
        <v>31</v>
      </c>
      <c r="D61" s="116" t="s">
        <v>2736</v>
      </c>
      <c r="E61" s="138">
        <v>40816</v>
      </c>
      <c r="F61" s="138">
        <v>40960</v>
      </c>
      <c r="G61" s="165">
        <f t="shared" si="2"/>
        <v>4.8</v>
      </c>
      <c r="H61" s="117" t="s">
        <v>2761</v>
      </c>
      <c r="I61" s="116" t="s">
        <v>220</v>
      </c>
      <c r="J61" s="116" t="s">
        <v>508</v>
      </c>
      <c r="K61" s="118">
        <v>78346424</v>
      </c>
      <c r="L61" s="119" t="s">
        <v>1148</v>
      </c>
      <c r="M61" s="113">
        <v>1</v>
      </c>
      <c r="N61" s="119" t="s">
        <v>27</v>
      </c>
      <c r="O61" s="119" t="s">
        <v>1148</v>
      </c>
      <c r="P61" s="80"/>
    </row>
    <row r="62" spans="1:16" s="7" customFormat="1" ht="24.75" customHeight="1" outlineLevel="1" x14ac:dyDescent="0.2">
      <c r="A62" s="137">
        <v>15</v>
      </c>
      <c r="B62" s="64" t="s">
        <v>2717</v>
      </c>
      <c r="C62" s="65" t="s">
        <v>31</v>
      </c>
      <c r="D62" s="116" t="s">
        <v>2737</v>
      </c>
      <c r="E62" s="138">
        <v>43738</v>
      </c>
      <c r="F62" s="138">
        <v>43829</v>
      </c>
      <c r="G62" s="165">
        <f t="shared" si="2"/>
        <v>3.0333333333333332</v>
      </c>
      <c r="H62" s="117" t="s">
        <v>2762</v>
      </c>
      <c r="I62" s="116" t="s">
        <v>220</v>
      </c>
      <c r="J62" s="116" t="s">
        <v>510</v>
      </c>
      <c r="K62" s="118">
        <v>466197099</v>
      </c>
      <c r="L62" s="119" t="s">
        <v>1148</v>
      </c>
      <c r="M62" s="113">
        <v>1</v>
      </c>
      <c r="N62" s="119" t="s">
        <v>27</v>
      </c>
      <c r="O62" s="119" t="s">
        <v>1148</v>
      </c>
      <c r="P62" s="80"/>
    </row>
    <row r="63" spans="1:16" s="7" customFormat="1" ht="24.75" customHeight="1" outlineLevel="1" x14ac:dyDescent="0.2">
      <c r="A63" s="137">
        <v>16</v>
      </c>
      <c r="B63" s="64" t="s">
        <v>2720</v>
      </c>
      <c r="C63" s="65" t="s">
        <v>32</v>
      </c>
      <c r="D63" s="116" t="s">
        <v>2738</v>
      </c>
      <c r="E63" s="138">
        <v>42767</v>
      </c>
      <c r="F63" s="138">
        <v>43075</v>
      </c>
      <c r="G63" s="165">
        <f t="shared" si="2"/>
        <v>10.266666666666667</v>
      </c>
      <c r="H63" s="117" t="s">
        <v>2763</v>
      </c>
      <c r="I63" s="116" t="s">
        <v>220</v>
      </c>
      <c r="J63" s="116" t="s">
        <v>493</v>
      </c>
      <c r="K63" s="118">
        <v>126500000</v>
      </c>
      <c r="L63" s="119" t="s">
        <v>1148</v>
      </c>
      <c r="M63" s="113">
        <v>1</v>
      </c>
      <c r="N63" s="119" t="s">
        <v>27</v>
      </c>
      <c r="O63" s="119" t="s">
        <v>1148</v>
      </c>
      <c r="P63" s="80"/>
    </row>
    <row r="64" spans="1:16" s="7" customFormat="1" ht="24.75" customHeight="1" outlineLevel="1" x14ac:dyDescent="0.2">
      <c r="A64" s="137">
        <v>17</v>
      </c>
      <c r="B64" s="64" t="s">
        <v>2720</v>
      </c>
      <c r="C64" s="65" t="s">
        <v>32</v>
      </c>
      <c r="D64" s="116" t="s">
        <v>2739</v>
      </c>
      <c r="E64" s="138">
        <v>43136</v>
      </c>
      <c r="F64" s="138">
        <v>43440</v>
      </c>
      <c r="G64" s="165">
        <f t="shared" si="2"/>
        <v>10.133333333333333</v>
      </c>
      <c r="H64" s="117" t="s">
        <v>2764</v>
      </c>
      <c r="I64" s="116" t="s">
        <v>220</v>
      </c>
      <c r="J64" s="116" t="s">
        <v>493</v>
      </c>
      <c r="K64" s="118">
        <v>136620000</v>
      </c>
      <c r="L64" s="119" t="s">
        <v>1148</v>
      </c>
      <c r="M64" s="113">
        <v>1</v>
      </c>
      <c r="N64" s="119" t="s">
        <v>27</v>
      </c>
      <c r="O64" s="119" t="s">
        <v>1148</v>
      </c>
      <c r="P64" s="80"/>
    </row>
    <row r="65" spans="1:16" s="7" customFormat="1" ht="24.75" customHeight="1" outlineLevel="1" x14ac:dyDescent="0.2">
      <c r="A65" s="137">
        <v>18</v>
      </c>
      <c r="B65" s="64" t="s">
        <v>2721</v>
      </c>
      <c r="C65" s="65" t="s">
        <v>31</v>
      </c>
      <c r="D65" s="116" t="s">
        <v>2740</v>
      </c>
      <c r="E65" s="138">
        <v>42401</v>
      </c>
      <c r="F65" s="138">
        <v>42520</v>
      </c>
      <c r="G65" s="165">
        <f t="shared" si="2"/>
        <v>3.9666666666666668</v>
      </c>
      <c r="H65" s="117" t="s">
        <v>2765</v>
      </c>
      <c r="I65" s="116" t="s">
        <v>453</v>
      </c>
      <c r="J65" s="116" t="s">
        <v>103</v>
      </c>
      <c r="K65" s="118">
        <v>466021751</v>
      </c>
      <c r="L65" s="119" t="s">
        <v>1148</v>
      </c>
      <c r="M65" s="113">
        <v>1</v>
      </c>
      <c r="N65" s="119" t="s">
        <v>27</v>
      </c>
      <c r="O65" s="119" t="s">
        <v>26</v>
      </c>
      <c r="P65" s="80"/>
    </row>
    <row r="66" spans="1:16" s="7" customFormat="1" ht="24.75" customHeight="1" outlineLevel="1" x14ac:dyDescent="0.2">
      <c r="A66" s="137">
        <v>19</v>
      </c>
      <c r="B66" s="64" t="s">
        <v>2717</v>
      </c>
      <c r="C66" s="65" t="s">
        <v>31</v>
      </c>
      <c r="D66" s="116" t="s">
        <v>2741</v>
      </c>
      <c r="E66" s="138">
        <v>42019</v>
      </c>
      <c r="F66" s="138">
        <v>42369</v>
      </c>
      <c r="G66" s="165">
        <f t="shared" si="2"/>
        <v>11.666666666666666</v>
      </c>
      <c r="H66" s="117" t="s">
        <v>2766</v>
      </c>
      <c r="I66" s="116" t="s">
        <v>220</v>
      </c>
      <c r="J66" s="116" t="s">
        <v>497</v>
      </c>
      <c r="K66" s="118">
        <v>3184628525</v>
      </c>
      <c r="L66" s="119" t="s">
        <v>1148</v>
      </c>
      <c r="M66" s="113">
        <v>1</v>
      </c>
      <c r="N66" s="119" t="s">
        <v>27</v>
      </c>
      <c r="O66" s="119" t="s">
        <v>26</v>
      </c>
      <c r="P66" s="80"/>
    </row>
    <row r="67" spans="1:16" s="7" customFormat="1" ht="24.75" customHeight="1" outlineLevel="1" x14ac:dyDescent="0.2">
      <c r="A67" s="137">
        <v>20</v>
      </c>
      <c r="B67" s="64" t="s">
        <v>2717</v>
      </c>
      <c r="C67" s="65" t="s">
        <v>31</v>
      </c>
      <c r="D67" s="116" t="s">
        <v>2742</v>
      </c>
      <c r="E67" s="138">
        <v>42019</v>
      </c>
      <c r="F67" s="138">
        <v>42369</v>
      </c>
      <c r="G67" s="165">
        <f t="shared" si="2"/>
        <v>11.666666666666666</v>
      </c>
      <c r="H67" s="117" t="s">
        <v>2767</v>
      </c>
      <c r="I67" s="116" t="s">
        <v>220</v>
      </c>
      <c r="J67" s="116" t="s">
        <v>505</v>
      </c>
      <c r="K67" s="118">
        <v>1630308653</v>
      </c>
      <c r="L67" s="119" t="s">
        <v>1148</v>
      </c>
      <c r="M67" s="113">
        <v>1</v>
      </c>
      <c r="N67" s="119" t="s">
        <v>27</v>
      </c>
      <c r="O67" s="119" t="s">
        <v>1148</v>
      </c>
      <c r="P67" s="80"/>
    </row>
    <row r="68" spans="1:16" s="7" customFormat="1" ht="24.75" customHeight="1" outlineLevel="1" x14ac:dyDescent="0.2">
      <c r="A68" s="136">
        <v>21</v>
      </c>
      <c r="B68" s="117" t="s">
        <v>2717</v>
      </c>
      <c r="C68" s="119" t="s">
        <v>31</v>
      </c>
      <c r="D68" s="116" t="s">
        <v>2743</v>
      </c>
      <c r="E68" s="138">
        <v>42019</v>
      </c>
      <c r="F68" s="138">
        <v>42369</v>
      </c>
      <c r="G68" s="165">
        <f t="shared" si="2"/>
        <v>11.666666666666666</v>
      </c>
      <c r="H68" s="117" t="s">
        <v>2768</v>
      </c>
      <c r="I68" s="116" t="s">
        <v>220</v>
      </c>
      <c r="J68" s="116" t="s">
        <v>501</v>
      </c>
      <c r="K68" s="118">
        <v>1401236551</v>
      </c>
      <c r="L68" s="119" t="s">
        <v>1148</v>
      </c>
      <c r="M68" s="113">
        <v>1</v>
      </c>
      <c r="N68" s="119" t="s">
        <v>27</v>
      </c>
      <c r="O68" s="119" t="s">
        <v>1148</v>
      </c>
      <c r="P68" s="80"/>
    </row>
    <row r="69" spans="1:16" s="7" customFormat="1" ht="24.75" customHeight="1" outlineLevel="1" x14ac:dyDescent="0.2">
      <c r="A69" s="136">
        <v>22</v>
      </c>
      <c r="B69" s="117" t="s">
        <v>2717</v>
      </c>
      <c r="C69" s="119" t="s">
        <v>31</v>
      </c>
      <c r="D69" s="116" t="s">
        <v>2694</v>
      </c>
      <c r="E69" s="138">
        <v>42019</v>
      </c>
      <c r="F69" s="138">
        <v>42369</v>
      </c>
      <c r="G69" s="165">
        <f t="shared" si="2"/>
        <v>11.666666666666666</v>
      </c>
      <c r="H69" s="117" t="s">
        <v>2695</v>
      </c>
      <c r="I69" s="116" t="s">
        <v>220</v>
      </c>
      <c r="J69" s="116" t="s">
        <v>265</v>
      </c>
      <c r="K69" s="118">
        <v>1527775949</v>
      </c>
      <c r="L69" s="119" t="s">
        <v>1148</v>
      </c>
      <c r="M69" s="113">
        <v>1</v>
      </c>
      <c r="N69" s="119" t="s">
        <v>27</v>
      </c>
      <c r="O69" s="119" t="s">
        <v>1148</v>
      </c>
      <c r="P69" s="80"/>
    </row>
    <row r="70" spans="1:16" s="7" customFormat="1" ht="24.75" customHeight="1" outlineLevel="1" x14ac:dyDescent="0.2">
      <c r="A70" s="136">
        <v>23</v>
      </c>
      <c r="B70" s="117" t="s">
        <v>2717</v>
      </c>
      <c r="C70" s="119" t="s">
        <v>31</v>
      </c>
      <c r="D70" s="116" t="s">
        <v>2744</v>
      </c>
      <c r="E70" s="138">
        <v>42019</v>
      </c>
      <c r="F70" s="138">
        <v>42369</v>
      </c>
      <c r="G70" s="165">
        <f t="shared" si="2"/>
        <v>11.666666666666666</v>
      </c>
      <c r="H70" s="117" t="s">
        <v>2769</v>
      </c>
      <c r="I70" s="116" t="s">
        <v>220</v>
      </c>
      <c r="J70" s="116" t="s">
        <v>499</v>
      </c>
      <c r="K70" s="118">
        <v>953882116</v>
      </c>
      <c r="L70" s="119" t="s">
        <v>1148</v>
      </c>
      <c r="M70" s="113">
        <v>1</v>
      </c>
      <c r="N70" s="119" t="s">
        <v>27</v>
      </c>
      <c r="O70" s="119" t="s">
        <v>1148</v>
      </c>
      <c r="P70" s="80"/>
    </row>
    <row r="71" spans="1:16" s="7" customFormat="1" ht="24.75" customHeight="1" outlineLevel="1" x14ac:dyDescent="0.2">
      <c r="A71" s="136">
        <v>24</v>
      </c>
      <c r="B71" s="117" t="s">
        <v>2717</v>
      </c>
      <c r="C71" s="119" t="s">
        <v>31</v>
      </c>
      <c r="D71" s="116" t="s">
        <v>2745</v>
      </c>
      <c r="E71" s="138">
        <v>42019</v>
      </c>
      <c r="F71" s="138">
        <v>42369</v>
      </c>
      <c r="G71" s="165">
        <f t="shared" si="2"/>
        <v>11.666666666666666</v>
      </c>
      <c r="H71" s="117" t="s">
        <v>2767</v>
      </c>
      <c r="I71" s="116" t="s">
        <v>220</v>
      </c>
      <c r="J71" s="116" t="s">
        <v>505</v>
      </c>
      <c r="K71" s="118">
        <v>715554094</v>
      </c>
      <c r="L71" s="119" t="s">
        <v>1148</v>
      </c>
      <c r="M71" s="113">
        <v>1</v>
      </c>
      <c r="N71" s="119" t="s">
        <v>27</v>
      </c>
      <c r="O71" s="119" t="s">
        <v>1148</v>
      </c>
      <c r="P71" s="80"/>
    </row>
    <row r="72" spans="1:16" s="7" customFormat="1" ht="24.75" customHeight="1" outlineLevel="1" x14ac:dyDescent="0.2">
      <c r="A72" s="137">
        <v>25</v>
      </c>
      <c r="B72" s="117" t="s">
        <v>2717</v>
      </c>
      <c r="C72" s="119" t="s">
        <v>31</v>
      </c>
      <c r="D72" s="116" t="s">
        <v>2746</v>
      </c>
      <c r="E72" s="138">
        <v>41540</v>
      </c>
      <c r="F72" s="138">
        <v>41988</v>
      </c>
      <c r="G72" s="165">
        <f t="shared" si="2"/>
        <v>14.933333333333334</v>
      </c>
      <c r="H72" s="117" t="s">
        <v>2766</v>
      </c>
      <c r="I72" s="116" t="s">
        <v>220</v>
      </c>
      <c r="J72" s="116" t="s">
        <v>497</v>
      </c>
      <c r="K72" s="118">
        <v>3422082473</v>
      </c>
      <c r="L72" s="119" t="s">
        <v>1148</v>
      </c>
      <c r="M72" s="113">
        <v>1</v>
      </c>
      <c r="N72" s="119" t="s">
        <v>27</v>
      </c>
      <c r="O72" s="119" t="s">
        <v>26</v>
      </c>
      <c r="P72" s="80"/>
    </row>
    <row r="73" spans="1:16" s="7" customFormat="1" ht="24.75" customHeight="1" outlineLevel="1" x14ac:dyDescent="0.2">
      <c r="A73" s="137">
        <v>26</v>
      </c>
      <c r="B73" s="117" t="s">
        <v>2717</v>
      </c>
      <c r="C73" s="119" t="s">
        <v>31</v>
      </c>
      <c r="D73" s="116" t="s">
        <v>2747</v>
      </c>
      <c r="E73" s="138">
        <v>41542</v>
      </c>
      <c r="F73" s="138">
        <v>41988</v>
      </c>
      <c r="G73" s="165">
        <f t="shared" si="2"/>
        <v>14.866666666666667</v>
      </c>
      <c r="H73" s="117" t="s">
        <v>2770</v>
      </c>
      <c r="I73" s="116" t="s">
        <v>220</v>
      </c>
      <c r="J73" s="116" t="s">
        <v>493</v>
      </c>
      <c r="K73" s="118">
        <v>2443357638</v>
      </c>
      <c r="L73" s="119" t="s">
        <v>1148</v>
      </c>
      <c r="M73" s="113">
        <v>1</v>
      </c>
      <c r="N73" s="119" t="s">
        <v>27</v>
      </c>
      <c r="O73" s="119" t="s">
        <v>1148</v>
      </c>
      <c r="P73" s="80"/>
    </row>
    <row r="74" spans="1:16" s="7" customFormat="1" ht="24.75" customHeight="1" outlineLevel="1" x14ac:dyDescent="0.2">
      <c r="A74" s="137">
        <v>27</v>
      </c>
      <c r="B74" s="117" t="s">
        <v>2717</v>
      </c>
      <c r="C74" s="119" t="s">
        <v>31</v>
      </c>
      <c r="D74" s="116" t="s">
        <v>2696</v>
      </c>
      <c r="E74" s="138">
        <v>41562</v>
      </c>
      <c r="F74" s="138">
        <v>41988</v>
      </c>
      <c r="G74" s="165">
        <f t="shared" si="2"/>
        <v>14.2</v>
      </c>
      <c r="H74" s="117" t="s">
        <v>2695</v>
      </c>
      <c r="I74" s="116" t="s">
        <v>220</v>
      </c>
      <c r="J74" s="116" t="s">
        <v>265</v>
      </c>
      <c r="K74" s="118">
        <v>946170780</v>
      </c>
      <c r="L74" s="119" t="s">
        <v>1148</v>
      </c>
      <c r="M74" s="113">
        <v>1</v>
      </c>
      <c r="N74" s="119" t="s">
        <v>27</v>
      </c>
      <c r="O74" s="119" t="s">
        <v>1148</v>
      </c>
      <c r="P74" s="80"/>
    </row>
    <row r="75" spans="1:16" s="7" customFormat="1" ht="24.75" customHeight="1" outlineLevel="1" x14ac:dyDescent="0.2">
      <c r="A75" s="137">
        <v>28</v>
      </c>
      <c r="B75" s="117" t="s">
        <v>2719</v>
      </c>
      <c r="C75" s="119" t="s">
        <v>31</v>
      </c>
      <c r="D75" s="116" t="s">
        <v>2748</v>
      </c>
      <c r="E75" s="138">
        <v>40816</v>
      </c>
      <c r="F75" s="138">
        <v>40960</v>
      </c>
      <c r="G75" s="165">
        <f t="shared" si="2"/>
        <v>4.8</v>
      </c>
      <c r="H75" s="117" t="s">
        <v>2771</v>
      </c>
      <c r="I75" s="116" t="s">
        <v>220</v>
      </c>
      <c r="J75" s="116" t="s">
        <v>497</v>
      </c>
      <c r="K75" s="118">
        <v>346082714</v>
      </c>
      <c r="L75" s="119" t="s">
        <v>1148</v>
      </c>
      <c r="M75" s="113">
        <v>1</v>
      </c>
      <c r="N75" s="119" t="s">
        <v>27</v>
      </c>
      <c r="O75" s="119" t="s">
        <v>1148</v>
      </c>
      <c r="P75" s="80"/>
    </row>
    <row r="76" spans="1:16" s="7" customFormat="1" ht="24.75" customHeight="1" outlineLevel="1" x14ac:dyDescent="0.2">
      <c r="A76" s="137">
        <v>29</v>
      </c>
      <c r="B76" s="117" t="s">
        <v>2697</v>
      </c>
      <c r="C76" s="119" t="s">
        <v>31</v>
      </c>
      <c r="D76" s="116" t="s">
        <v>2749</v>
      </c>
      <c r="E76" s="138">
        <v>41208</v>
      </c>
      <c r="F76" s="138">
        <v>41453</v>
      </c>
      <c r="G76" s="165">
        <f t="shared" si="2"/>
        <v>8.1666666666666661</v>
      </c>
      <c r="H76" s="117" t="s">
        <v>2772</v>
      </c>
      <c r="I76" s="116" t="s">
        <v>220</v>
      </c>
      <c r="J76" s="116" t="s">
        <v>497</v>
      </c>
      <c r="K76" s="118">
        <v>204680709</v>
      </c>
      <c r="L76" s="119" t="s">
        <v>1148</v>
      </c>
      <c r="M76" s="113">
        <v>1</v>
      </c>
      <c r="N76" s="119" t="s">
        <v>27</v>
      </c>
      <c r="O76" s="119" t="s">
        <v>1148</v>
      </c>
      <c r="P76" s="80"/>
    </row>
    <row r="77" spans="1:16" s="7" customFormat="1" ht="24.75" customHeight="1" outlineLevel="1" x14ac:dyDescent="0.2">
      <c r="A77" s="137">
        <v>30</v>
      </c>
      <c r="B77" s="117" t="s">
        <v>2697</v>
      </c>
      <c r="C77" s="119" t="s">
        <v>31</v>
      </c>
      <c r="D77" s="116" t="s">
        <v>2698</v>
      </c>
      <c r="E77" s="138">
        <v>40435</v>
      </c>
      <c r="F77" s="138">
        <v>40583</v>
      </c>
      <c r="G77" s="165">
        <f t="shared" si="2"/>
        <v>4.9333333333333336</v>
      </c>
      <c r="H77" s="117" t="s">
        <v>2699</v>
      </c>
      <c r="I77" s="116" t="s">
        <v>220</v>
      </c>
      <c r="J77" s="116" t="s">
        <v>265</v>
      </c>
      <c r="K77" s="118">
        <v>491208499</v>
      </c>
      <c r="L77" s="119" t="s">
        <v>1148</v>
      </c>
      <c r="M77" s="113">
        <v>1</v>
      </c>
      <c r="N77" s="119" t="s">
        <v>27</v>
      </c>
      <c r="O77" s="119" t="s">
        <v>1148</v>
      </c>
      <c r="P77" s="80"/>
    </row>
    <row r="78" spans="1:16" s="7" customFormat="1" ht="24.75" customHeight="1" outlineLevel="1" x14ac:dyDescent="0.2">
      <c r="A78" s="137">
        <v>31</v>
      </c>
      <c r="B78" s="117" t="s">
        <v>2722</v>
      </c>
      <c r="C78" s="119" t="s">
        <v>31</v>
      </c>
      <c r="D78" s="116" t="s">
        <v>2750</v>
      </c>
      <c r="E78" s="138">
        <v>41208</v>
      </c>
      <c r="F78" s="138">
        <v>41450</v>
      </c>
      <c r="G78" s="165">
        <f t="shared" si="2"/>
        <v>8.0666666666666664</v>
      </c>
      <c r="H78" s="117" t="s">
        <v>2772</v>
      </c>
      <c r="I78" s="116" t="s">
        <v>220</v>
      </c>
      <c r="J78" s="116" t="s">
        <v>497</v>
      </c>
      <c r="K78" s="118">
        <v>125591400</v>
      </c>
      <c r="L78" s="119" t="s">
        <v>1148</v>
      </c>
      <c r="M78" s="113">
        <v>1</v>
      </c>
      <c r="N78" s="119" t="s">
        <v>27</v>
      </c>
      <c r="O78" s="119" t="s">
        <v>1148</v>
      </c>
      <c r="P78" s="80"/>
    </row>
    <row r="79" spans="1:16" s="7" customFormat="1" ht="24.75" customHeight="1" outlineLevel="1" x14ac:dyDescent="0.2">
      <c r="A79" s="137">
        <v>32</v>
      </c>
      <c r="B79" s="117" t="s">
        <v>2719</v>
      </c>
      <c r="C79" s="119" t="s">
        <v>31</v>
      </c>
      <c r="D79" s="116" t="s">
        <v>2700</v>
      </c>
      <c r="E79" s="138">
        <v>40772</v>
      </c>
      <c r="F79" s="138">
        <v>40942</v>
      </c>
      <c r="G79" s="165">
        <f t="shared" si="2"/>
        <v>5.666666666666667</v>
      </c>
      <c r="H79" s="117" t="s">
        <v>2705</v>
      </c>
      <c r="I79" s="116" t="s">
        <v>220</v>
      </c>
      <c r="J79" s="116" t="s">
        <v>265</v>
      </c>
      <c r="K79" s="118">
        <v>128573752</v>
      </c>
      <c r="L79" s="119" t="s">
        <v>1148</v>
      </c>
      <c r="M79" s="113">
        <v>1</v>
      </c>
      <c r="N79" s="119" t="s">
        <v>27</v>
      </c>
      <c r="O79" s="119" t="s">
        <v>1148</v>
      </c>
      <c r="P79" s="80"/>
    </row>
    <row r="80" spans="1:16" s="7" customFormat="1" ht="24.75" customHeight="1" outlineLevel="1" x14ac:dyDescent="0.2">
      <c r="A80" s="137">
        <v>33</v>
      </c>
      <c r="B80" s="117" t="s">
        <v>2719</v>
      </c>
      <c r="C80" s="119" t="s">
        <v>31</v>
      </c>
      <c r="D80" s="116" t="s">
        <v>2701</v>
      </c>
      <c r="E80" s="138">
        <v>41031</v>
      </c>
      <c r="F80" s="138">
        <v>41182</v>
      </c>
      <c r="G80" s="165">
        <f t="shared" si="2"/>
        <v>5.0333333333333332</v>
      </c>
      <c r="H80" s="117" t="s">
        <v>2706</v>
      </c>
      <c r="I80" s="116" t="s">
        <v>220</v>
      </c>
      <c r="J80" s="116" t="s">
        <v>265</v>
      </c>
      <c r="K80" s="118">
        <v>165672630</v>
      </c>
      <c r="L80" s="119" t="s">
        <v>1148</v>
      </c>
      <c r="M80" s="113">
        <v>1</v>
      </c>
      <c r="N80" s="119" t="s">
        <v>27</v>
      </c>
      <c r="O80" s="119" t="s">
        <v>1148</v>
      </c>
      <c r="P80" s="80"/>
    </row>
    <row r="81" spans="1:16" s="7" customFormat="1" ht="24.75" customHeight="1" outlineLevel="1" x14ac:dyDescent="0.2">
      <c r="A81" s="137">
        <v>34</v>
      </c>
      <c r="B81" s="117" t="s">
        <v>2719</v>
      </c>
      <c r="C81" s="119" t="s">
        <v>31</v>
      </c>
      <c r="D81" s="116" t="s">
        <v>2702</v>
      </c>
      <c r="E81" s="138">
        <v>41031</v>
      </c>
      <c r="F81" s="138">
        <v>41182</v>
      </c>
      <c r="G81" s="165">
        <f t="shared" si="2"/>
        <v>5.0333333333333332</v>
      </c>
      <c r="H81" s="117" t="s">
        <v>2707</v>
      </c>
      <c r="I81" s="116" t="s">
        <v>220</v>
      </c>
      <c r="J81" s="116" t="s">
        <v>265</v>
      </c>
      <c r="K81" s="118">
        <v>116435966</v>
      </c>
      <c r="L81" s="119" t="s">
        <v>1148</v>
      </c>
      <c r="M81" s="113">
        <v>1</v>
      </c>
      <c r="N81" s="119" t="s">
        <v>27</v>
      </c>
      <c r="O81" s="119" t="s">
        <v>1148</v>
      </c>
      <c r="P81" s="80"/>
    </row>
    <row r="82" spans="1:16" s="7" customFormat="1" ht="24.75" customHeight="1" outlineLevel="1" x14ac:dyDescent="0.2">
      <c r="A82" s="137">
        <v>35</v>
      </c>
      <c r="B82" s="117" t="s">
        <v>2719</v>
      </c>
      <c r="C82" s="119" t="s">
        <v>31</v>
      </c>
      <c r="D82" s="116" t="s">
        <v>2703</v>
      </c>
      <c r="E82" s="138">
        <v>41193</v>
      </c>
      <c r="F82" s="138">
        <v>41258</v>
      </c>
      <c r="G82" s="165">
        <f t="shared" si="2"/>
        <v>2.1666666666666665</v>
      </c>
      <c r="H82" s="117" t="s">
        <v>2707</v>
      </c>
      <c r="I82" s="116" t="s">
        <v>220</v>
      </c>
      <c r="J82" s="116" t="s">
        <v>265</v>
      </c>
      <c r="K82" s="118">
        <v>61028507</v>
      </c>
      <c r="L82" s="119" t="s">
        <v>1148</v>
      </c>
      <c r="M82" s="113">
        <v>1</v>
      </c>
      <c r="N82" s="119" t="s">
        <v>27</v>
      </c>
      <c r="O82" s="119" t="s">
        <v>1148</v>
      </c>
      <c r="P82" s="80"/>
    </row>
    <row r="83" spans="1:16" s="7" customFormat="1" ht="24.75" customHeight="1" outlineLevel="1" x14ac:dyDescent="0.2">
      <c r="A83" s="137">
        <v>36</v>
      </c>
      <c r="B83" s="64" t="s">
        <v>2719</v>
      </c>
      <c r="C83" s="65" t="s">
        <v>31</v>
      </c>
      <c r="D83" s="116" t="s">
        <v>2704</v>
      </c>
      <c r="E83" s="138">
        <v>41193</v>
      </c>
      <c r="F83" s="138">
        <v>41258</v>
      </c>
      <c r="G83" s="165">
        <f t="shared" si="2"/>
        <v>2.1666666666666665</v>
      </c>
      <c r="H83" s="117" t="s">
        <v>2706</v>
      </c>
      <c r="I83" s="116" t="s">
        <v>220</v>
      </c>
      <c r="J83" s="116" t="s">
        <v>265</v>
      </c>
      <c r="K83" s="118">
        <v>86835310</v>
      </c>
      <c r="L83" s="119" t="s">
        <v>1148</v>
      </c>
      <c r="M83" s="113">
        <v>1</v>
      </c>
      <c r="N83" s="119" t="s">
        <v>27</v>
      </c>
      <c r="O83" s="119" t="s">
        <v>1148</v>
      </c>
      <c r="P83" s="80"/>
    </row>
    <row r="84" spans="1:16" s="7" customFormat="1" ht="24.75" customHeight="1" outlineLevel="1" x14ac:dyDescent="0.2">
      <c r="A84" s="137">
        <v>37</v>
      </c>
      <c r="B84" s="64" t="s">
        <v>2719</v>
      </c>
      <c r="C84" s="65" t="s">
        <v>31</v>
      </c>
      <c r="D84" s="116" t="s">
        <v>2708</v>
      </c>
      <c r="E84" s="138">
        <v>41345</v>
      </c>
      <c r="F84" s="138">
        <v>41453</v>
      </c>
      <c r="G84" s="165">
        <f t="shared" si="2"/>
        <v>3.6</v>
      </c>
      <c r="H84" s="117" t="s">
        <v>2710</v>
      </c>
      <c r="I84" s="116" t="s">
        <v>220</v>
      </c>
      <c r="J84" s="116" t="s">
        <v>265</v>
      </c>
      <c r="K84" s="118">
        <v>83293690</v>
      </c>
      <c r="L84" s="119" t="s">
        <v>1148</v>
      </c>
      <c r="M84" s="113">
        <v>1</v>
      </c>
      <c r="N84" s="119" t="s">
        <v>27</v>
      </c>
      <c r="O84" s="119" t="s">
        <v>1148</v>
      </c>
      <c r="P84" s="80"/>
    </row>
    <row r="85" spans="1:16" s="7" customFormat="1" ht="24.75" customHeight="1" outlineLevel="1" x14ac:dyDescent="0.2">
      <c r="A85" s="137">
        <v>38</v>
      </c>
      <c r="B85" s="64" t="s">
        <v>2719</v>
      </c>
      <c r="C85" s="65" t="s">
        <v>31</v>
      </c>
      <c r="D85" s="116" t="s">
        <v>2709</v>
      </c>
      <c r="E85" s="138">
        <v>41345</v>
      </c>
      <c r="F85" s="138">
        <v>41453</v>
      </c>
      <c r="G85" s="165">
        <f t="shared" si="2"/>
        <v>3.6</v>
      </c>
      <c r="H85" s="117" t="s">
        <v>2711</v>
      </c>
      <c r="I85" s="116" t="s">
        <v>220</v>
      </c>
      <c r="J85" s="116" t="s">
        <v>265</v>
      </c>
      <c r="K85" s="118">
        <v>103261113</v>
      </c>
      <c r="L85" s="119" t="s">
        <v>1148</v>
      </c>
      <c r="M85" s="113">
        <v>1</v>
      </c>
      <c r="N85" s="119" t="s">
        <v>27</v>
      </c>
      <c r="O85" s="119" t="s">
        <v>1148</v>
      </c>
      <c r="P85" s="80"/>
    </row>
    <row r="86" spans="1:16" s="7" customFormat="1" ht="24.75" customHeight="1" outlineLevel="1" x14ac:dyDescent="0.2">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25">
      <c r="A107" s="137">
        <v>60</v>
      </c>
      <c r="B107" s="64"/>
      <c r="C107" s="65"/>
      <c r="D107" s="63"/>
      <c r="E107" s="138"/>
      <c r="F107" s="138"/>
      <c r="G107" s="165" t="str">
        <f t="shared" si="2"/>
        <v/>
      </c>
      <c r="H107" s="64"/>
      <c r="I107" s="63"/>
      <c r="J107" s="63"/>
      <c r="K107" s="66"/>
      <c r="L107" s="65"/>
      <c r="M107" s="67"/>
      <c r="N107" s="65"/>
      <c r="O107" s="65"/>
      <c r="P107" s="80"/>
    </row>
    <row r="108" spans="1:16" ht="29.5" customHeight="1" thickBot="1" x14ac:dyDescent="0.25">
      <c r="O108" s="178" t="str">
        <f>HYPERLINK("#Integrante_1!A1","INICIO")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8" t="s">
        <v>2672</v>
      </c>
      <c r="C114" s="169" t="s">
        <v>31</v>
      </c>
      <c r="D114" s="116" t="s">
        <v>2683</v>
      </c>
      <c r="E114" s="187">
        <v>43885</v>
      </c>
      <c r="F114" s="187">
        <v>44195</v>
      </c>
      <c r="G114" s="165">
        <f>IF(AND(E114&lt;&gt;"",F114&lt;&gt;""),((F114-E114)/30),"")</f>
        <v>10.333333333333334</v>
      </c>
      <c r="H114" s="117" t="s">
        <v>2684</v>
      </c>
      <c r="I114" s="116" t="s">
        <v>220</v>
      </c>
      <c r="J114" s="116" t="s">
        <v>514</v>
      </c>
      <c r="K114" s="68">
        <v>1179695092</v>
      </c>
      <c r="L114" s="101">
        <f>+IF(AND(K114&gt;0,O114="Ejecución"),(K114/877802)*Tabla28[[#This Row],[% participación]],IF(AND(K114&gt;0,O114&lt;&gt;"Ejecución"),"-",""))</f>
        <v>1343.9193485546855</v>
      </c>
      <c r="M114" s="119" t="s">
        <v>1148</v>
      </c>
      <c r="N114" s="174">
        <v>1</v>
      </c>
      <c r="O114" s="170" t="s">
        <v>1150</v>
      </c>
      <c r="P114" s="79"/>
    </row>
    <row r="115" spans="1:16" s="6" customFormat="1" ht="24.75" customHeight="1" x14ac:dyDescent="0.2">
      <c r="A115" s="136">
        <v>2</v>
      </c>
      <c r="B115" s="168" t="s">
        <v>2672</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
      <c r="A116" s="136">
        <v>3</v>
      </c>
      <c r="B116" s="168" t="s">
        <v>2672</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
      <c r="A117" s="136">
        <v>4</v>
      </c>
      <c r="B117" s="168" t="s">
        <v>2672</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
      <c r="A118" s="137">
        <v>5</v>
      </c>
      <c r="B118" s="168" t="s">
        <v>2672</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
      <c r="A119" s="137">
        <v>6</v>
      </c>
      <c r="B119" s="168" t="s">
        <v>2672</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
      <c r="A120" s="137">
        <v>7</v>
      </c>
      <c r="B120" s="168" t="s">
        <v>2672</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
      <c r="A121" s="137">
        <v>8</v>
      </c>
      <c r="B121" s="168" t="s">
        <v>2672</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
      <c r="A122" s="137">
        <v>9</v>
      </c>
      <c r="B122" s="168" t="s">
        <v>2672</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
      <c r="A123" s="137">
        <v>10</v>
      </c>
      <c r="B123" s="168" t="s">
        <v>2672</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
      <c r="A124" s="137">
        <v>11</v>
      </c>
      <c r="B124" s="168" t="s">
        <v>2672</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
      <c r="A125" s="137">
        <v>12</v>
      </c>
      <c r="B125" s="168" t="s">
        <v>2672</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
      <c r="A126" s="137">
        <v>13</v>
      </c>
      <c r="B126" s="168" t="s">
        <v>2672</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
      <c r="A127" s="137">
        <v>14</v>
      </c>
      <c r="B127" s="168" t="s">
        <v>2672</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
      <c r="A128" s="137">
        <v>15</v>
      </c>
      <c r="B128" s="168" t="s">
        <v>2672</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
      <c r="A129" s="137">
        <v>16</v>
      </c>
      <c r="B129" s="168" t="s">
        <v>2672</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
      <c r="A130" s="137">
        <v>17</v>
      </c>
      <c r="B130" s="168" t="s">
        <v>2672</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
      <c r="A131" s="137">
        <v>18</v>
      </c>
      <c r="B131" s="168" t="s">
        <v>2672</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
      <c r="A132" s="137">
        <v>19</v>
      </c>
      <c r="B132" s="168" t="s">
        <v>2672</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
      <c r="A133" s="137">
        <v>20</v>
      </c>
      <c r="B133" s="168" t="s">
        <v>2672</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
      <c r="A134" s="137">
        <v>21</v>
      </c>
      <c r="B134" s="168" t="s">
        <v>2672</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
      <c r="A135" s="137">
        <v>22</v>
      </c>
      <c r="B135" s="168" t="s">
        <v>2672</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
      <c r="A136" s="137">
        <v>23</v>
      </c>
      <c r="B136" s="168" t="s">
        <v>2672</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
      <c r="A137" s="137">
        <v>24</v>
      </c>
      <c r="B137" s="168" t="s">
        <v>2672</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
      <c r="A138" s="137">
        <v>25</v>
      </c>
      <c r="B138" s="168" t="s">
        <v>2672</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
      <c r="A139" s="137">
        <v>26</v>
      </c>
      <c r="B139" s="168" t="s">
        <v>2672</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25">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 customHeight="1" thickBot="1" x14ac:dyDescent="0.25">
      <c r="O161" s="178" t="str">
        <f>HYPERLINK("#Integrante_1!A1","INICIO")</f>
        <v>INICIO</v>
      </c>
    </row>
    <row r="162" spans="1:28" s="19" customFormat="1" ht="31.5" customHeight="1" thickBot="1" x14ac:dyDescent="0.25">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
      <c r="A164" s="29"/>
      <c r="B164" s="30"/>
      <c r="C164" s="30"/>
      <c r="E164" s="8"/>
      <c r="F164" s="30"/>
      <c r="G164" s="30"/>
      <c r="H164" s="30"/>
      <c r="I164" s="29"/>
      <c r="J164" s="30"/>
      <c r="K164" s="5"/>
      <c r="L164" s="5"/>
      <c r="M164" s="5"/>
      <c r="N164" s="150"/>
      <c r="O164" s="8"/>
      <c r="Q164" s="4" t="s">
        <v>2649</v>
      </c>
    </row>
    <row r="165" spans="1:28" x14ac:dyDescent="0.2">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
      <c r="A166" s="9"/>
      <c r="B166" s="5"/>
      <c r="C166" s="5"/>
      <c r="D166" s="151" t="s">
        <v>14</v>
      </c>
      <c r="E166" s="8"/>
      <c r="F166" s="5"/>
      <c r="G166" s="26" t="s">
        <v>14</v>
      </c>
      <c r="I166" s="9"/>
      <c r="J166" s="5"/>
      <c r="K166" s="5"/>
      <c r="L166" s="5"/>
      <c r="M166" s="5"/>
      <c r="N166" s="5"/>
      <c r="O166" s="8"/>
    </row>
    <row r="167" spans="1:28" x14ac:dyDescent="0.2">
      <c r="A167" s="9"/>
      <c r="D167" s="108" t="s">
        <v>26</v>
      </c>
      <c r="E167" s="8"/>
      <c r="F167" s="5"/>
      <c r="G167" s="108" t="s">
        <v>26</v>
      </c>
      <c r="I167" s="252" t="s">
        <v>2648</v>
      </c>
      <c r="J167" s="253"/>
      <c r="K167" s="253"/>
      <c r="L167" s="253"/>
      <c r="M167" s="253"/>
      <c r="N167" s="253"/>
      <c r="O167" s="254"/>
      <c r="U167" s="51"/>
    </row>
    <row r="168" spans="1:28" x14ac:dyDescent="0.2">
      <c r="A168" s="9"/>
      <c r="B168" s="263" t="s">
        <v>2663</v>
      </c>
      <c r="C168" s="263"/>
      <c r="D168" s="263"/>
      <c r="E168" s="8"/>
      <c r="F168" s="5"/>
      <c r="H168" s="82" t="s">
        <v>2662</v>
      </c>
      <c r="I168" s="252"/>
      <c r="J168" s="253"/>
      <c r="K168" s="253"/>
      <c r="L168" s="253"/>
      <c r="M168" s="253"/>
      <c r="N168" s="253"/>
      <c r="O168" s="254"/>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9" t="s">
        <v>2678</v>
      </c>
      <c r="B172" s="200"/>
      <c r="C172" s="200"/>
      <c r="D172" s="200"/>
      <c r="E172" s="200"/>
      <c r="F172" s="200"/>
      <c r="G172" s="200"/>
      <c r="H172" s="200"/>
      <c r="I172" s="200"/>
      <c r="J172" s="200"/>
      <c r="K172" s="200"/>
      <c r="L172" s="200"/>
      <c r="M172" s="200"/>
      <c r="N172" s="200"/>
      <c r="O172" s="204"/>
      <c r="P172" s="77"/>
    </row>
    <row r="173" spans="1:28" ht="15" customHeight="1" x14ac:dyDescent="0.2">
      <c r="A173" s="220" t="s">
        <v>2677</v>
      </c>
      <c r="B173" s="221"/>
      <c r="C173" s="221"/>
      <c r="D173" s="221"/>
      <c r="E173" s="221"/>
      <c r="F173" s="221"/>
      <c r="G173" s="221"/>
      <c r="H173" s="221"/>
      <c r="I173" s="221"/>
      <c r="J173" s="221"/>
      <c r="K173" s="221"/>
      <c r="L173" s="221"/>
      <c r="M173" s="221"/>
      <c r="N173" s="221"/>
      <c r="O173" s="222"/>
    </row>
    <row r="174" spans="1:28" ht="25" thickBot="1" x14ac:dyDescent="0.25">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5" t="s">
        <v>2671</v>
      </c>
      <c r="C176" s="255"/>
      <c r="D176" s="255"/>
      <c r="E176" s="255"/>
      <c r="F176" s="255"/>
      <c r="G176" s="255"/>
      <c r="H176" s="20"/>
      <c r="I176" s="259" t="s">
        <v>2675</v>
      </c>
      <c r="J176" s="260"/>
      <c r="K176" s="260"/>
      <c r="L176" s="260"/>
      <c r="M176" s="260"/>
      <c r="O176" s="178" t="str">
        <f>HYPERLINK("#Integrante_1!A1","INICIO")</f>
        <v>INICIO</v>
      </c>
      <c r="Q176" s="19"/>
      <c r="R176" s="19"/>
      <c r="S176" s="19"/>
      <c r="T176" s="19"/>
      <c r="U176" s="19"/>
      <c r="V176" s="19"/>
      <c r="W176" s="19"/>
      <c r="X176" s="19"/>
      <c r="Y176" s="19"/>
      <c r="Z176" s="19"/>
      <c r="AA176" s="19"/>
      <c r="AB176" s="19"/>
    </row>
    <row r="177" spans="1:28" ht="24" x14ac:dyDescent="0.2">
      <c r="A177" s="9"/>
      <c r="B177" s="228" t="s">
        <v>17</v>
      </c>
      <c r="C177" s="229"/>
      <c r="D177" s="230"/>
      <c r="E177" s="259" t="s">
        <v>2620</v>
      </c>
      <c r="F177" s="260"/>
      <c r="G177" s="261"/>
      <c r="H177" s="5"/>
      <c r="I177" s="228" t="s">
        <v>17</v>
      </c>
      <c r="J177" s="229"/>
      <c r="K177" s="229"/>
      <c r="L177" s="230"/>
      <c r="M177" s="237" t="s">
        <v>2680</v>
      </c>
      <c r="O177" s="8"/>
      <c r="Q177" s="19"/>
      <c r="R177" s="28"/>
      <c r="S177" s="28" t="s">
        <v>2619</v>
      </c>
      <c r="T177" s="19"/>
      <c r="U177" s="19"/>
      <c r="V177" s="19"/>
      <c r="W177" s="19"/>
      <c r="X177" s="19"/>
      <c r="Y177" s="19"/>
      <c r="Z177" s="19"/>
      <c r="AA177" s="19"/>
      <c r="AB177" s="19"/>
    </row>
    <row r="178" spans="1:28" ht="24" x14ac:dyDescent="0.2">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4" x14ac:dyDescent="0.2">
      <c r="A179" s="9"/>
      <c r="B179" s="226" t="s">
        <v>2671</v>
      </c>
      <c r="C179" s="226"/>
      <c r="D179" s="226"/>
      <c r="E179" s="24">
        <v>0.02</v>
      </c>
      <c r="F179" s="171">
        <v>0.01</v>
      </c>
      <c r="G179" s="172">
        <f>IF(F179&gt;0,SUM(E179+F179),"")</f>
        <v>0.03</v>
      </c>
      <c r="H179" s="5"/>
      <c r="I179" s="234" t="s">
        <v>2675</v>
      </c>
      <c r="J179" s="235"/>
      <c r="K179" s="235"/>
      <c r="L179" s="236"/>
      <c r="M179" s="171">
        <v>0.02</v>
      </c>
      <c r="O179" s="8"/>
      <c r="Q179" s="19"/>
      <c r="R179" s="172">
        <f>IF(M179&gt;0,SUM(S179+M179),"")</f>
        <v>0.04</v>
      </c>
      <c r="S179" s="24">
        <v>0.02</v>
      </c>
      <c r="T179" s="19"/>
      <c r="U179" s="19"/>
      <c r="V179" s="19"/>
      <c r="W179" s="19"/>
      <c r="X179" s="19"/>
      <c r="Y179" s="19"/>
      <c r="Z179" s="19"/>
      <c r="AA179" s="19"/>
      <c r="AB179" s="19"/>
    </row>
    <row r="180" spans="1:28" ht="24" hidden="1" x14ac:dyDescent="0.2">
      <c r="A180" s="9"/>
      <c r="B180" s="226" t="s">
        <v>1165</v>
      </c>
      <c r="C180" s="226"/>
      <c r="D180" s="226"/>
      <c r="E180" s="24">
        <v>0.02</v>
      </c>
      <c r="F180" s="69"/>
      <c r="G180" s="156" t="str">
        <f>IF(F180&gt;0,SUM(E180+F180),"")</f>
        <v/>
      </c>
      <c r="H180" s="5"/>
      <c r="I180" s="217" t="s">
        <v>1169</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226" t="s">
        <v>1166</v>
      </c>
      <c r="C181" s="226"/>
      <c r="D181" s="226"/>
      <c r="E181" s="24">
        <v>0.02</v>
      </c>
      <c r="F181" s="69"/>
      <c r="G181" s="156" t="str">
        <f>IF(F181&gt;0,SUM(E181+F181),"")</f>
        <v/>
      </c>
      <c r="H181" s="5"/>
      <c r="I181" s="217" t="s">
        <v>1170</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ht="24" hidden="1" x14ac:dyDescent="0.2">
      <c r="A182" s="9"/>
      <c r="B182" s="226" t="s">
        <v>1167</v>
      </c>
      <c r="C182" s="226"/>
      <c r="D182" s="226"/>
      <c r="E182" s="24">
        <v>0.03</v>
      </c>
      <c r="F182" s="69"/>
      <c r="G182" s="156" t="str">
        <f>IF(F182&gt;0,SUM(E182+F182),"")</f>
        <v/>
      </c>
      <c r="H182" s="5"/>
      <c r="I182" s="217" t="s">
        <v>1171</v>
      </c>
      <c r="J182" s="218"/>
      <c r="K182" s="219"/>
      <c r="L182" s="24">
        <v>0.02</v>
      </c>
      <c r="M182" s="69"/>
      <c r="N182" s="156"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7" t="s">
        <v>1172</v>
      </c>
      <c r="J183" s="218"/>
      <c r="K183" s="219"/>
      <c r="L183" s="24">
        <v>0.02</v>
      </c>
      <c r="M183" s="69"/>
      <c r="N183" s="156"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7">
        <f>+SUM(G179:G182)</f>
        <v>0.03</v>
      </c>
      <c r="D185" s="92" t="s">
        <v>2633</v>
      </c>
      <c r="E185" s="95">
        <f>+(C185*SUM(K20:K35))</f>
        <v>148398981.26999998</v>
      </c>
      <c r="F185" s="93"/>
      <c r="G185" s="94"/>
      <c r="H185" s="89"/>
      <c r="I185" s="91" t="s">
        <v>2632</v>
      </c>
      <c r="J185" s="177">
        <f>M179</f>
        <v>0.02</v>
      </c>
      <c r="K185" s="227" t="s">
        <v>2633</v>
      </c>
      <c r="L185" s="227"/>
      <c r="M185" s="95">
        <f>+J185*K20</f>
        <v>98932654.180000007</v>
      </c>
      <c r="N185" s="96"/>
      <c r="O185" s="97"/>
    </row>
    <row r="186" spans="1:28" ht="16" thickBot="1" x14ac:dyDescent="0.25">
      <c r="A186" s="10"/>
      <c r="B186" s="98"/>
      <c r="C186" s="98"/>
      <c r="D186" s="98"/>
      <c r="E186" s="98"/>
      <c r="F186" s="98"/>
      <c r="G186" s="98"/>
      <c r="H186" s="98"/>
      <c r="I186" s="173" t="s">
        <v>2676</v>
      </c>
      <c r="J186" s="98"/>
      <c r="K186" s="98"/>
      <c r="L186" s="98"/>
      <c r="M186" s="98"/>
      <c r="N186" s="99"/>
      <c r="O186" s="100"/>
    </row>
    <row r="187" spans="1:28" ht="8.25" customHeight="1" thickBot="1" x14ac:dyDescent="0.25"/>
    <row r="188" spans="1:28" s="19" customFormat="1" ht="31.5" customHeight="1" thickBot="1" x14ac:dyDescent="0.25">
      <c r="A188" s="199" t="s">
        <v>18</v>
      </c>
      <c r="B188" s="200"/>
      <c r="C188" s="200"/>
      <c r="D188" s="200"/>
      <c r="E188" s="200"/>
      <c r="F188" s="200"/>
      <c r="G188" s="200"/>
      <c r="H188" s="200"/>
      <c r="I188" s="200"/>
      <c r="J188" s="200"/>
      <c r="K188" s="200"/>
      <c r="L188" s="200"/>
      <c r="M188" s="200"/>
      <c r="N188" s="200"/>
      <c r="O188" s="204"/>
      <c r="P188" s="77"/>
    </row>
    <row r="189" spans="1:28" ht="15" customHeight="1" x14ac:dyDescent="0.2">
      <c r="A189" s="220" t="s">
        <v>19</v>
      </c>
      <c r="B189" s="221"/>
      <c r="C189" s="221"/>
      <c r="D189" s="221"/>
      <c r="E189" s="221"/>
      <c r="F189" s="221"/>
      <c r="G189" s="221"/>
      <c r="H189" s="221"/>
      <c r="I189" s="221"/>
      <c r="J189" s="221"/>
      <c r="K189" s="221"/>
      <c r="L189" s="221"/>
      <c r="M189" s="221"/>
      <c r="N189" s="221"/>
      <c r="O189" s="222"/>
    </row>
    <row r="190" spans="1:28" ht="16" thickBot="1" x14ac:dyDescent="0.25">
      <c r="A190" s="223"/>
      <c r="B190" s="224"/>
      <c r="C190" s="224"/>
      <c r="D190" s="224"/>
      <c r="E190" s="224"/>
      <c r="F190" s="224"/>
      <c r="G190" s="224"/>
      <c r="H190" s="224"/>
      <c r="I190" s="224"/>
      <c r="J190" s="224"/>
      <c r="K190" s="224"/>
      <c r="L190" s="224"/>
      <c r="M190" s="224"/>
      <c r="N190" s="224"/>
      <c r="O190" s="225"/>
    </row>
    <row r="191" spans="1:28" x14ac:dyDescent="0.2">
      <c r="A191" s="9"/>
      <c r="B191" s="5"/>
      <c r="C191" s="5"/>
      <c r="D191" s="5"/>
      <c r="E191" s="5"/>
      <c r="F191" s="5"/>
      <c r="G191" s="5"/>
      <c r="H191" s="5"/>
      <c r="I191" s="5"/>
      <c r="J191" s="5"/>
      <c r="K191" s="5"/>
      <c r="L191" s="5"/>
      <c r="M191" s="5"/>
      <c r="N191" s="5"/>
      <c r="O191" s="8"/>
      <c r="Q191" s="146"/>
      <c r="R191" s="146"/>
      <c r="S191" s="146"/>
      <c r="T191" s="146"/>
    </row>
    <row r="192" spans="1:28" x14ac:dyDescent="0.2">
      <c r="A192" s="9"/>
      <c r="B192" s="242" t="s">
        <v>2641</v>
      </c>
      <c r="C192" s="242"/>
      <c r="E192" s="5" t="s">
        <v>20</v>
      </c>
      <c r="H192" s="26" t="s">
        <v>24</v>
      </c>
      <c r="J192" s="5" t="s">
        <v>2642</v>
      </c>
      <c r="K192" s="5"/>
      <c r="M192" s="5"/>
      <c r="N192" s="5"/>
      <c r="O192" s="8"/>
      <c r="Q192" s="147"/>
      <c r="R192" s="148"/>
      <c r="S192" s="148"/>
      <c r="T192" s="147"/>
    </row>
    <row r="193" spans="1:18" x14ac:dyDescent="0.2">
      <c r="A193" s="9"/>
      <c r="C193" s="188">
        <v>30651</v>
      </c>
      <c r="D193" s="5"/>
      <c r="E193" s="189" t="s">
        <v>2685</v>
      </c>
      <c r="F193" s="5"/>
      <c r="G193" s="5"/>
      <c r="H193" s="190" t="s">
        <v>2686</v>
      </c>
      <c r="J193" s="5"/>
      <c r="K193" s="188">
        <v>40816</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9" t="s">
        <v>29</v>
      </c>
      <c r="B197" s="200"/>
      <c r="C197" s="200"/>
      <c r="D197" s="200"/>
      <c r="E197" s="200"/>
      <c r="F197" s="200"/>
      <c r="G197" s="200"/>
      <c r="H197" s="200"/>
      <c r="I197" s="200"/>
      <c r="J197" s="200"/>
      <c r="K197" s="200"/>
      <c r="L197" s="200"/>
      <c r="M197" s="200"/>
      <c r="N197" s="200"/>
      <c r="O197" s="204"/>
      <c r="P197" s="77"/>
    </row>
    <row r="198" spans="1:18" ht="22" thickBot="1" x14ac:dyDescent="0.25">
      <c r="A198" s="9"/>
      <c r="B198" s="5"/>
      <c r="C198" s="5"/>
      <c r="D198" s="5"/>
      <c r="E198" s="5"/>
      <c r="F198" s="5"/>
      <c r="G198" s="5"/>
      <c r="H198" s="5"/>
      <c r="I198" s="5"/>
      <c r="J198" s="5"/>
      <c r="K198" s="5"/>
      <c r="L198" s="5"/>
      <c r="M198" s="5"/>
      <c r="N198" s="5"/>
      <c r="O198" s="178" t="str">
        <f>HYPERLINK("#Integrante_1!A1","INICIO")</f>
        <v>INICIO</v>
      </c>
    </row>
    <row r="199" spans="1:18" ht="231" customHeight="1" x14ac:dyDescent="0.2">
      <c r="A199" s="9"/>
      <c r="B199" s="216" t="s">
        <v>2664</v>
      </c>
      <c r="C199" s="216"/>
      <c r="D199" s="216"/>
      <c r="E199" s="216"/>
      <c r="F199" s="216"/>
      <c r="G199" s="216"/>
      <c r="H199" s="216"/>
      <c r="I199" s="216"/>
      <c r="J199" s="216"/>
      <c r="K199" s="216"/>
      <c r="L199" s="216"/>
      <c r="M199" s="216"/>
      <c r="N199" s="216"/>
      <c r="O199" s="8"/>
    </row>
    <row r="200" spans="1:18" x14ac:dyDescent="0.2">
      <c r="A200" s="9"/>
      <c r="B200" s="239"/>
      <c r="C200" s="239"/>
      <c r="D200" s="239"/>
      <c r="E200" s="239"/>
      <c r="F200" s="239"/>
      <c r="G200" s="239"/>
      <c r="H200" s="239"/>
      <c r="I200" s="239"/>
      <c r="J200" s="239"/>
      <c r="K200" s="239"/>
      <c r="L200" s="239"/>
      <c r="M200" s="239"/>
      <c r="N200" s="239"/>
      <c r="O200" s="8"/>
    </row>
    <row r="201" spans="1:18" x14ac:dyDescent="0.2">
      <c r="A201" s="9"/>
      <c r="B201" s="240" t="s">
        <v>2653</v>
      </c>
      <c r="C201" s="241"/>
      <c r="D201" s="241"/>
      <c r="E201" s="241"/>
      <c r="F201" s="241"/>
      <c r="G201" s="241"/>
      <c r="H201" s="241"/>
      <c r="I201" s="241"/>
      <c r="J201" s="241"/>
      <c r="K201" s="241"/>
      <c r="L201" s="241"/>
      <c r="M201" s="241"/>
      <c r="N201" s="241"/>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90"/>
      <c r="D211" s="21"/>
      <c r="G211" s="27" t="s">
        <v>2625</v>
      </c>
      <c r="H211" s="191" t="s">
        <v>2687</v>
      </c>
      <c r="J211" s="27" t="s">
        <v>2627</v>
      </c>
      <c r="K211" s="191" t="s">
        <v>2687</v>
      </c>
      <c r="L211" s="21"/>
      <c r="M211" s="21"/>
      <c r="N211" s="21"/>
      <c r="O211" s="8"/>
    </row>
    <row r="212" spans="1:15" x14ac:dyDescent="0.2">
      <c r="A212" s="9"/>
      <c r="B212" s="27" t="s">
        <v>2624</v>
      </c>
      <c r="C212" s="190" t="s">
        <v>2686</v>
      </c>
      <c r="D212" s="21"/>
      <c r="G212" s="27" t="s">
        <v>2626</v>
      </c>
      <c r="H212" s="191" t="s">
        <v>2688</v>
      </c>
      <c r="J212" s="27" t="s">
        <v>2628</v>
      </c>
      <c r="K212" s="190" t="s">
        <v>2689</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whole" allowBlank="1" showInputMessage="1" showErrorMessage="1" sqref="N15" xr:uid="{91E9DBB4-3284-4F96-9EA4-BB79A3E2818F}">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10"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sheetPr>
    <pageSetUpPr fitToPage="1"/>
  </sheetPr>
  <dimension ref="A1:XFC215"/>
  <sheetViews>
    <sheetView showGridLines="0" zoomScale="87" zoomScaleNormal="85" zoomScaleSheetLayoutView="40" zoomScalePageLayoutView="40" workbookViewId="0">
      <selection activeCell="L21" sqref="L21"/>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33203125" style="4" customWidth="1"/>
    <col min="16" max="16" width="5.66406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497" width="14.1640625" style="4" hidden="1"/>
    <col min="498" max="16383" width="1.6640625" style="4" hidden="1"/>
    <col min="16384" max="16384" width="14.164062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4"/>
      <c r="B8" s="178" t="str">
        <f>HYPERLINK("#Integrante_2!B20","IDENTIFICACIÓN DEL OFERENTE")</f>
        <v>IDENTIFICACIÓN DEL OFERENTE</v>
      </c>
      <c r="C8" s="181"/>
      <c r="D8" s="185"/>
      <c r="E8" s="205" t="str">
        <f>HYPERLINK("#Integrante_2!A109","CAPACIDAD RESIDUAL")</f>
        <v>CAPACIDAD RESIDUAL</v>
      </c>
      <c r="F8" s="206"/>
      <c r="G8" s="207"/>
      <c r="H8" s="186"/>
      <c r="I8" s="178" t="str">
        <f>HYPERLINK("#Integrante_2!N162","DISCAPACIDAD")</f>
        <v>DISCAPACIDAD</v>
      </c>
      <c r="J8" s="182"/>
      <c r="K8" s="178" t="str">
        <f>HYPERLINK("#Integrante_2!A188","TRAYECTORIA")</f>
        <v>TRAYECTORIA</v>
      </c>
      <c r="L8" s="181"/>
      <c r="M8" s="36"/>
      <c r="N8" s="36"/>
      <c r="O8" s="43"/>
    </row>
    <row r="9" spans="1:20" ht="30.75" customHeight="1" thickBot="1" x14ac:dyDescent="0.25">
      <c r="A9" s="184"/>
      <c r="B9" s="178" t="str">
        <f>HYPERLINK("#Integrante_2!I20","DATOS CONTRATO INVITACIÓN")</f>
        <v>DATOS CONTRATO INVITACIÓN</v>
      </c>
      <c r="C9" s="181"/>
      <c r="D9" s="181"/>
      <c r="E9" s="205" t="str">
        <f>HYPERLINK("#Integrante_2!A162","TALENTO HUMANO")</f>
        <v>TALENTO HUMANO</v>
      </c>
      <c r="F9" s="206"/>
      <c r="G9" s="207"/>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25">
      <c r="A10" s="184"/>
      <c r="B10" s="178" t="str">
        <f>HYPERLINK("#Integrante_2!B48","EXPERIENCIA TERRITORIAL")</f>
        <v>EXPERIENCIA TERRITORIAL</v>
      </c>
      <c r="C10" s="181"/>
      <c r="D10" s="181"/>
      <c r="E10" s="205" t="str">
        <f>HYPERLINK("#Integrante_2!F162","INFRAESTRUCTURA")</f>
        <v>INFRAESTRUCTURA</v>
      </c>
      <c r="F10" s="206"/>
      <c r="G10" s="207"/>
      <c r="H10" s="186"/>
      <c r="I10" s="178" t="str">
        <f>HYPERLINK("#Integrante_2!L176","VALOR TÉCNICO AGREGADO")</f>
        <v>VALOR TÉCNICO AGREGADO</v>
      </c>
      <c r="J10" s="183"/>
      <c r="K10" s="181"/>
      <c r="L10" s="181"/>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t="s">
        <v>2691</v>
      </c>
      <c r="D15" s="35"/>
      <c r="E15" s="35"/>
      <c r="F15" s="5"/>
      <c r="G15" s="32" t="s">
        <v>1168</v>
      </c>
      <c r="H15" s="104" t="s">
        <v>220</v>
      </c>
      <c r="I15" s="32" t="s">
        <v>2629</v>
      </c>
      <c r="J15" s="109" t="s">
        <v>2637</v>
      </c>
      <c r="L15" s="198" t="s">
        <v>8</v>
      </c>
      <c r="M15" s="198"/>
      <c r="N15" s="149" t="s">
        <v>2690</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0"/>
      <c r="D19" s="160"/>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v>802011827</v>
      </c>
      <c r="C20" s="5"/>
      <c r="D20" s="161"/>
      <c r="E20" s="153" t="s">
        <v>2670</v>
      </c>
      <c r="F20" s="155" t="s">
        <v>2693</v>
      </c>
      <c r="G20" s="5"/>
      <c r="H20" s="208"/>
      <c r="I20" s="142" t="s">
        <v>220</v>
      </c>
      <c r="J20" s="143" t="s">
        <v>503</v>
      </c>
      <c r="K20" s="144">
        <v>4946632709</v>
      </c>
      <c r="L20" s="145"/>
      <c r="M20" s="145">
        <v>44561</v>
      </c>
      <c r="N20" s="128">
        <f>+(M20-L20)/30</f>
        <v>1485.3666666666666</v>
      </c>
      <c r="O20" s="131"/>
      <c r="U20" s="127"/>
      <c r="V20" s="106">
        <f ca="1">NOW()</f>
        <v>44193.621409259256</v>
      </c>
      <c r="W20" s="106">
        <f ca="1">NOW()</f>
        <v>44193.621409259256</v>
      </c>
    </row>
    <row r="21" spans="1:23" ht="30" customHeight="1" outlineLevel="1" x14ac:dyDescent="0.2">
      <c r="A21" s="9"/>
      <c r="B21" s="71"/>
      <c r="C21" s="5"/>
      <c r="D21" s="5"/>
      <c r="E21" s="5"/>
      <c r="F21" s="5"/>
      <c r="G21" s="5"/>
      <c r="H21" s="163"/>
      <c r="I21" s="142" t="s">
        <v>220</v>
      </c>
      <c r="J21" s="143" t="s">
        <v>265</v>
      </c>
      <c r="K21" s="144"/>
      <c r="L21" s="145"/>
      <c r="M21" s="145">
        <v>44561</v>
      </c>
      <c r="N21" s="128">
        <f t="shared" ref="N21:N35" si="0">+(M21-L21)/30</f>
        <v>1485.3666666666666</v>
      </c>
      <c r="O21" s="132"/>
    </row>
    <row r="22" spans="1:23" ht="30" customHeight="1" outlineLevel="1" x14ac:dyDescent="0.2">
      <c r="A22" s="9"/>
      <c r="B22" s="71"/>
      <c r="C22" s="5"/>
      <c r="D22" s="5"/>
      <c r="E22" s="5"/>
      <c r="F22" s="5"/>
      <c r="G22" s="5"/>
      <c r="H22" s="163"/>
      <c r="I22" s="142"/>
      <c r="J22" s="143"/>
      <c r="K22" s="144"/>
      <c r="L22" s="145"/>
      <c r="M22" s="145"/>
      <c r="N22" s="129">
        <f t="shared" si="0"/>
        <v>0</v>
      </c>
      <c r="O22" s="132"/>
    </row>
    <row r="23" spans="1:23" ht="30" customHeight="1" outlineLevel="1" x14ac:dyDescent="0.2">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
      <c r="A24" s="9"/>
      <c r="B24" s="102"/>
      <c r="C24" s="21"/>
      <c r="D24" s="21"/>
      <c r="E24" s="21"/>
      <c r="F24" s="5"/>
      <c r="G24" s="5"/>
      <c r="H24" s="163"/>
      <c r="I24" s="142"/>
      <c r="J24" s="143"/>
      <c r="K24" s="144"/>
      <c r="L24" s="145"/>
      <c r="M24" s="145"/>
      <c r="N24" s="129">
        <f t="shared" si="0"/>
        <v>0</v>
      </c>
      <c r="O24" s="132"/>
    </row>
    <row r="25" spans="1:23" ht="30" customHeight="1" outlineLevel="1" x14ac:dyDescent="0.2">
      <c r="A25" s="9"/>
      <c r="B25" s="102"/>
      <c r="C25" s="21"/>
      <c r="D25" s="21"/>
      <c r="E25" s="21"/>
      <c r="F25" s="5"/>
      <c r="G25" s="5"/>
      <c r="H25" s="163"/>
      <c r="I25" s="142"/>
      <c r="J25" s="143"/>
      <c r="K25" s="144"/>
      <c r="L25" s="145"/>
      <c r="M25" s="145"/>
      <c r="N25" s="129">
        <f t="shared" si="0"/>
        <v>0</v>
      </c>
      <c r="O25" s="132"/>
    </row>
    <row r="26" spans="1:23" ht="30" customHeight="1" outlineLevel="1" x14ac:dyDescent="0.2">
      <c r="A26" s="9"/>
      <c r="B26" s="102"/>
      <c r="C26" s="21"/>
      <c r="D26" s="21"/>
      <c r="E26" s="21"/>
      <c r="F26" s="5"/>
      <c r="G26" s="5"/>
      <c r="H26" s="163"/>
      <c r="I26" s="142"/>
      <c r="J26" s="143"/>
      <c r="K26" s="144"/>
      <c r="L26" s="145"/>
      <c r="M26" s="145"/>
      <c r="N26" s="129">
        <f t="shared" si="0"/>
        <v>0</v>
      </c>
      <c r="O26" s="132"/>
    </row>
    <row r="27" spans="1:23" ht="30" customHeight="1" outlineLevel="1" x14ac:dyDescent="0.2">
      <c r="A27" s="9"/>
      <c r="B27" s="102"/>
      <c r="C27" s="21"/>
      <c r="D27" s="21"/>
      <c r="E27" s="21"/>
      <c r="F27" s="5"/>
      <c r="G27" s="5"/>
      <c r="H27" s="163"/>
      <c r="I27" s="142"/>
      <c r="J27" s="143"/>
      <c r="K27" s="144"/>
      <c r="L27" s="145"/>
      <c r="M27" s="145"/>
      <c r="N27" s="129">
        <f t="shared" si="0"/>
        <v>0</v>
      </c>
      <c r="O27" s="132"/>
    </row>
    <row r="28" spans="1:23" ht="30" customHeight="1" outlineLevel="1" x14ac:dyDescent="0.2">
      <c r="A28" s="9"/>
      <c r="B28" s="102"/>
      <c r="C28" s="21"/>
      <c r="D28" s="21"/>
      <c r="E28" s="21"/>
      <c r="F28" s="5"/>
      <c r="G28" s="5"/>
      <c r="H28" s="163"/>
      <c r="I28" s="142"/>
      <c r="J28" s="143"/>
      <c r="K28" s="144"/>
      <c r="L28" s="145"/>
      <c r="M28" s="145"/>
      <c r="N28" s="129">
        <f t="shared" si="0"/>
        <v>0</v>
      </c>
      <c r="O28" s="132"/>
    </row>
    <row r="29" spans="1:23" ht="30" customHeight="1" outlineLevel="1" x14ac:dyDescent="0.2">
      <c r="A29" s="9"/>
      <c r="B29" s="71"/>
      <c r="C29" s="5"/>
      <c r="D29" s="5"/>
      <c r="E29" s="5"/>
      <c r="F29" s="5"/>
      <c r="G29" s="5"/>
      <c r="H29" s="163"/>
      <c r="I29" s="142"/>
      <c r="J29" s="143"/>
      <c r="K29" s="144"/>
      <c r="L29" s="145"/>
      <c r="M29" s="145"/>
      <c r="N29" s="129">
        <f t="shared" si="0"/>
        <v>0</v>
      </c>
      <c r="O29" s="132"/>
    </row>
    <row r="30" spans="1:23" ht="30" customHeight="1" outlineLevel="1" x14ac:dyDescent="0.2">
      <c r="A30" s="9"/>
      <c r="B30" s="71"/>
      <c r="C30" s="5"/>
      <c r="D30" s="5"/>
      <c r="E30" s="5"/>
      <c r="F30" s="5"/>
      <c r="G30" s="5"/>
      <c r="H30" s="163"/>
      <c r="I30" s="142"/>
      <c r="J30" s="143"/>
      <c r="K30" s="144"/>
      <c r="L30" s="145"/>
      <c r="M30" s="145"/>
      <c r="N30" s="129">
        <f t="shared" si="0"/>
        <v>0</v>
      </c>
      <c r="O30" s="132"/>
    </row>
    <row r="31" spans="1:23" ht="30" customHeight="1" outlineLevel="1" x14ac:dyDescent="0.2">
      <c r="A31" s="9"/>
      <c r="B31" s="71"/>
      <c r="C31" s="5"/>
      <c r="D31" s="5"/>
      <c r="E31" s="5"/>
      <c r="F31" s="5"/>
      <c r="G31" s="5"/>
      <c r="H31" s="163"/>
      <c r="I31" s="142"/>
      <c r="J31" s="143"/>
      <c r="K31" s="144"/>
      <c r="L31" s="145"/>
      <c r="M31" s="145"/>
      <c r="N31" s="129">
        <f t="shared" si="0"/>
        <v>0</v>
      </c>
      <c r="O31" s="132"/>
    </row>
    <row r="32" spans="1:23" ht="30" customHeight="1" outlineLevel="1" x14ac:dyDescent="0.2">
      <c r="A32" s="9"/>
      <c r="B32" s="71"/>
      <c r="C32" s="5"/>
      <c r="D32" s="5"/>
      <c r="E32" s="5"/>
      <c r="F32" s="5"/>
      <c r="G32" s="5"/>
      <c r="H32" s="163"/>
      <c r="I32" s="142"/>
      <c r="J32" s="143"/>
      <c r="K32" s="144"/>
      <c r="L32" s="145"/>
      <c r="M32" s="145"/>
      <c r="N32" s="129">
        <f t="shared" si="0"/>
        <v>0</v>
      </c>
      <c r="O32" s="132"/>
    </row>
    <row r="33" spans="1:16" ht="30" customHeight="1" outlineLevel="1" x14ac:dyDescent="0.2">
      <c r="A33" s="9"/>
      <c r="B33" s="71"/>
      <c r="C33" s="5"/>
      <c r="D33" s="5"/>
      <c r="E33" s="5"/>
      <c r="F33" s="5"/>
      <c r="G33" s="5"/>
      <c r="H33" s="163"/>
      <c r="I33" s="142"/>
      <c r="J33" s="143"/>
      <c r="K33" s="144"/>
      <c r="L33" s="145"/>
      <c r="M33" s="145"/>
      <c r="N33" s="129">
        <f t="shared" si="0"/>
        <v>0</v>
      </c>
      <c r="O33" s="132"/>
    </row>
    <row r="34" spans="1:16" ht="30" customHeight="1" outlineLevel="1" x14ac:dyDescent="0.2">
      <c r="A34" s="9"/>
      <c r="B34" s="71"/>
      <c r="C34" s="5"/>
      <c r="D34" s="5"/>
      <c r="E34" s="5"/>
      <c r="F34" s="5"/>
      <c r="G34" s="5"/>
      <c r="H34" s="163"/>
      <c r="I34" s="142"/>
      <c r="J34" s="143"/>
      <c r="K34" s="144"/>
      <c r="L34" s="145"/>
      <c r="M34" s="145"/>
      <c r="N34" s="129">
        <f t="shared" si="0"/>
        <v>0</v>
      </c>
      <c r="O34" s="132"/>
    </row>
    <row r="35" spans="1:16" ht="30" customHeight="1" outlineLevel="1" x14ac:dyDescent="0.2">
      <c r="A35" s="9"/>
      <c r="B35" s="71"/>
      <c r="C35" s="5"/>
      <c r="D35" s="5"/>
      <c r="E35" s="5"/>
      <c r="F35" s="5"/>
      <c r="G35" s="5"/>
      <c r="H35" s="163"/>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str">
        <f>VLOOKUP(B20,EAS!A2:B1439,2,0)</f>
        <v>FUNDACIÓN PROYECTAR DE LA COSTA SONRISA DE LOS NIÑOS</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t="s">
        <v>2682</v>
      </c>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7" t="s">
        <v>2672</v>
      </c>
      <c r="C48" s="119" t="s">
        <v>31</v>
      </c>
      <c r="D48" s="116" t="s">
        <v>2773</v>
      </c>
      <c r="E48" s="138">
        <v>36534</v>
      </c>
      <c r="F48" s="138">
        <v>36890</v>
      </c>
      <c r="G48" s="165">
        <f>IF(AND(E48&lt;&gt;"",F48&lt;&gt;""),((F48-E48)/30),"")</f>
        <v>11.866666666666667</v>
      </c>
      <c r="H48" s="117" t="s">
        <v>2793</v>
      </c>
      <c r="I48" s="116" t="s">
        <v>163</v>
      </c>
      <c r="J48" s="116" t="s">
        <v>184</v>
      </c>
      <c r="K48" s="118">
        <v>24669753</v>
      </c>
      <c r="L48" s="119" t="s">
        <v>1148</v>
      </c>
      <c r="M48" s="174">
        <v>1</v>
      </c>
      <c r="N48" s="119" t="s">
        <v>27</v>
      </c>
      <c r="O48" s="119" t="s">
        <v>26</v>
      </c>
      <c r="P48" s="79"/>
    </row>
    <row r="49" spans="1:16" s="6" customFormat="1" ht="24.75" customHeight="1" x14ac:dyDescent="0.2">
      <c r="A49" s="136">
        <v>2</v>
      </c>
      <c r="B49" s="117" t="s">
        <v>2672</v>
      </c>
      <c r="C49" s="119" t="s">
        <v>31</v>
      </c>
      <c r="D49" s="116" t="s">
        <v>2774</v>
      </c>
      <c r="E49" s="138">
        <v>36893</v>
      </c>
      <c r="F49" s="138">
        <v>37255</v>
      </c>
      <c r="G49" s="165">
        <f t="shared" ref="G49:G107" si="1">IF(AND(E49&lt;&gt;"",F49&lt;&gt;""),((F49-E49)/30),"")</f>
        <v>12.066666666666666</v>
      </c>
      <c r="H49" s="117" t="s">
        <v>2793</v>
      </c>
      <c r="I49" s="116" t="s">
        <v>163</v>
      </c>
      <c r="J49" s="116" t="s">
        <v>184</v>
      </c>
      <c r="K49" s="118">
        <v>24687582</v>
      </c>
      <c r="L49" s="119" t="s">
        <v>1148</v>
      </c>
      <c r="M49" s="174">
        <v>1</v>
      </c>
      <c r="N49" s="119" t="s">
        <v>27</v>
      </c>
      <c r="O49" s="119" t="s">
        <v>26</v>
      </c>
      <c r="P49" s="79"/>
    </row>
    <row r="50" spans="1:16" s="6" customFormat="1" ht="24.75" customHeight="1" x14ac:dyDescent="0.2">
      <c r="A50" s="136">
        <v>3</v>
      </c>
      <c r="B50" s="117" t="s">
        <v>2672</v>
      </c>
      <c r="C50" s="119" t="s">
        <v>31</v>
      </c>
      <c r="D50" s="116" t="s">
        <v>2773</v>
      </c>
      <c r="E50" s="138">
        <v>37258</v>
      </c>
      <c r="F50" s="138">
        <v>37620</v>
      </c>
      <c r="G50" s="165">
        <f t="shared" si="1"/>
        <v>12.066666666666666</v>
      </c>
      <c r="H50" s="115" t="s">
        <v>2793</v>
      </c>
      <c r="I50" s="116" t="s">
        <v>163</v>
      </c>
      <c r="J50" s="116" t="s">
        <v>184</v>
      </c>
      <c r="K50" s="118">
        <v>26107708</v>
      </c>
      <c r="L50" s="119" t="s">
        <v>1148</v>
      </c>
      <c r="M50" s="174">
        <v>1</v>
      </c>
      <c r="N50" s="119" t="s">
        <v>27</v>
      </c>
      <c r="O50" s="119" t="s">
        <v>26</v>
      </c>
      <c r="P50" s="79"/>
    </row>
    <row r="51" spans="1:16" s="6" customFormat="1" ht="24.75" customHeight="1" outlineLevel="1" x14ac:dyDescent="0.2">
      <c r="A51" s="136">
        <v>4</v>
      </c>
      <c r="B51" s="117" t="s">
        <v>2672</v>
      </c>
      <c r="C51" s="119" t="s">
        <v>31</v>
      </c>
      <c r="D51" s="116" t="s">
        <v>2775</v>
      </c>
      <c r="E51" s="138">
        <v>41408</v>
      </c>
      <c r="F51" s="138">
        <v>41622</v>
      </c>
      <c r="G51" s="165">
        <f t="shared" si="1"/>
        <v>7.1333333333333337</v>
      </c>
      <c r="H51" s="117" t="s">
        <v>2794</v>
      </c>
      <c r="I51" s="116" t="s">
        <v>163</v>
      </c>
      <c r="J51" s="116" t="s">
        <v>184</v>
      </c>
      <c r="K51" s="118">
        <v>179162093</v>
      </c>
      <c r="L51" s="119" t="s">
        <v>1148</v>
      </c>
      <c r="M51" s="174">
        <v>1</v>
      </c>
      <c r="N51" s="119" t="s">
        <v>27</v>
      </c>
      <c r="O51" s="119" t="s">
        <v>26</v>
      </c>
      <c r="P51" s="79"/>
    </row>
    <row r="52" spans="1:16" s="7" customFormat="1" ht="24.75" customHeight="1" outlineLevel="1" x14ac:dyDescent="0.2">
      <c r="A52" s="137">
        <v>5</v>
      </c>
      <c r="B52" s="117" t="s">
        <v>2672</v>
      </c>
      <c r="C52" s="119" t="s">
        <v>31</v>
      </c>
      <c r="D52" s="116" t="s">
        <v>2776</v>
      </c>
      <c r="E52" s="138">
        <v>41663</v>
      </c>
      <c r="F52" s="138">
        <v>42034</v>
      </c>
      <c r="G52" s="165">
        <f t="shared" si="1"/>
        <v>12.366666666666667</v>
      </c>
      <c r="H52" s="115" t="s">
        <v>2795</v>
      </c>
      <c r="I52" s="116" t="s">
        <v>163</v>
      </c>
      <c r="J52" s="116" t="s">
        <v>184</v>
      </c>
      <c r="K52" s="118">
        <v>450138976</v>
      </c>
      <c r="L52" s="119" t="s">
        <v>1148</v>
      </c>
      <c r="M52" s="174">
        <v>1</v>
      </c>
      <c r="N52" s="119" t="s">
        <v>27</v>
      </c>
      <c r="O52" s="119" t="s">
        <v>26</v>
      </c>
      <c r="P52" s="80"/>
    </row>
    <row r="53" spans="1:16" s="7" customFormat="1" ht="24.75" customHeight="1" outlineLevel="1" x14ac:dyDescent="0.2">
      <c r="A53" s="137">
        <v>6</v>
      </c>
      <c r="B53" s="117" t="s">
        <v>2672</v>
      </c>
      <c r="C53" s="119" t="s">
        <v>31</v>
      </c>
      <c r="D53" s="116" t="s">
        <v>2777</v>
      </c>
      <c r="E53" s="138">
        <v>42034</v>
      </c>
      <c r="F53" s="138">
        <v>42369</v>
      </c>
      <c r="G53" s="165">
        <f t="shared" si="1"/>
        <v>11.166666666666666</v>
      </c>
      <c r="H53" s="117" t="s">
        <v>2796</v>
      </c>
      <c r="I53" s="116" t="s">
        <v>163</v>
      </c>
      <c r="J53" s="116" t="s">
        <v>184</v>
      </c>
      <c r="K53" s="118">
        <v>435000080</v>
      </c>
      <c r="L53" s="119" t="s">
        <v>1148</v>
      </c>
      <c r="M53" s="174">
        <v>1</v>
      </c>
      <c r="N53" s="119" t="s">
        <v>27</v>
      </c>
      <c r="O53" s="119" t="s">
        <v>26</v>
      </c>
      <c r="P53" s="80"/>
    </row>
    <row r="54" spans="1:16" s="7" customFormat="1" ht="24.75" customHeight="1" outlineLevel="1" x14ac:dyDescent="0.2">
      <c r="A54" s="137">
        <v>7</v>
      </c>
      <c r="B54" s="117" t="s">
        <v>2672</v>
      </c>
      <c r="C54" s="119" t="s">
        <v>31</v>
      </c>
      <c r="D54" s="116" t="s">
        <v>2778</v>
      </c>
      <c r="E54" s="138">
        <v>42034</v>
      </c>
      <c r="F54" s="138">
        <v>42369</v>
      </c>
      <c r="G54" s="165">
        <f t="shared" si="1"/>
        <v>11.166666666666666</v>
      </c>
      <c r="H54" s="117" t="s">
        <v>2797</v>
      </c>
      <c r="I54" s="116" t="s">
        <v>163</v>
      </c>
      <c r="J54" s="116" t="s">
        <v>184</v>
      </c>
      <c r="K54" s="114">
        <v>284846993</v>
      </c>
      <c r="L54" s="119" t="s">
        <v>1148</v>
      </c>
      <c r="M54" s="174">
        <v>1</v>
      </c>
      <c r="N54" s="119" t="s">
        <v>27</v>
      </c>
      <c r="O54" s="119" t="s">
        <v>26</v>
      </c>
      <c r="P54" s="80"/>
    </row>
    <row r="55" spans="1:16" s="7" customFormat="1" ht="24.75" customHeight="1" outlineLevel="1" x14ac:dyDescent="0.2">
      <c r="A55" s="137">
        <v>8</v>
      </c>
      <c r="B55" s="117" t="s">
        <v>2672</v>
      </c>
      <c r="C55" s="119" t="s">
        <v>31</v>
      </c>
      <c r="D55" s="116" t="s">
        <v>2779</v>
      </c>
      <c r="E55" s="138">
        <v>42399</v>
      </c>
      <c r="F55" s="138">
        <v>42674</v>
      </c>
      <c r="G55" s="165">
        <f t="shared" si="1"/>
        <v>9.1666666666666661</v>
      </c>
      <c r="H55" s="117" t="s">
        <v>2796</v>
      </c>
      <c r="I55" s="116" t="s">
        <v>163</v>
      </c>
      <c r="J55" s="116" t="s">
        <v>184</v>
      </c>
      <c r="K55" s="114">
        <v>276875135</v>
      </c>
      <c r="L55" s="119" t="s">
        <v>1148</v>
      </c>
      <c r="M55" s="174">
        <v>1</v>
      </c>
      <c r="N55" s="119" t="s">
        <v>27</v>
      </c>
      <c r="O55" s="119" t="s">
        <v>26</v>
      </c>
      <c r="P55" s="80"/>
    </row>
    <row r="56" spans="1:16" s="7" customFormat="1" ht="24.75" customHeight="1" outlineLevel="1" x14ac:dyDescent="0.2">
      <c r="A56" s="137">
        <v>9</v>
      </c>
      <c r="B56" s="117" t="s">
        <v>2672</v>
      </c>
      <c r="C56" s="119" t="s">
        <v>31</v>
      </c>
      <c r="D56" s="116" t="s">
        <v>2780</v>
      </c>
      <c r="E56" s="138">
        <v>42675</v>
      </c>
      <c r="F56" s="138">
        <v>43312</v>
      </c>
      <c r="G56" s="165">
        <f t="shared" si="1"/>
        <v>21.233333333333334</v>
      </c>
      <c r="H56" s="117" t="s">
        <v>2796</v>
      </c>
      <c r="I56" s="116" t="s">
        <v>163</v>
      </c>
      <c r="J56" s="116" t="s">
        <v>184</v>
      </c>
      <c r="K56" s="118">
        <v>651414630</v>
      </c>
      <c r="L56" s="119" t="s">
        <v>1148</v>
      </c>
      <c r="M56" s="174">
        <v>1</v>
      </c>
      <c r="N56" s="119" t="s">
        <v>27</v>
      </c>
      <c r="O56" s="119" t="s">
        <v>26</v>
      </c>
      <c r="P56" s="80"/>
    </row>
    <row r="57" spans="1:16" s="7" customFormat="1" ht="24.75" customHeight="1" outlineLevel="1" x14ac:dyDescent="0.2">
      <c r="A57" s="137">
        <v>10</v>
      </c>
      <c r="B57" s="117" t="s">
        <v>2672</v>
      </c>
      <c r="C57" s="119" t="s">
        <v>31</v>
      </c>
      <c r="D57" s="116" t="s">
        <v>2781</v>
      </c>
      <c r="E57" s="138">
        <v>43450</v>
      </c>
      <c r="F57" s="138">
        <v>43890</v>
      </c>
      <c r="G57" s="165">
        <f t="shared" si="1"/>
        <v>14.666666666666666</v>
      </c>
      <c r="H57" s="117" t="s">
        <v>2797</v>
      </c>
      <c r="I57" s="116" t="s">
        <v>163</v>
      </c>
      <c r="J57" s="116" t="s">
        <v>184</v>
      </c>
      <c r="K57" s="118">
        <v>717364379</v>
      </c>
      <c r="L57" s="119" t="s">
        <v>1148</v>
      </c>
      <c r="M57" s="174">
        <v>1</v>
      </c>
      <c r="N57" s="119" t="s">
        <v>27</v>
      </c>
      <c r="O57" s="119" t="s">
        <v>26</v>
      </c>
      <c r="P57" s="80"/>
    </row>
    <row r="58" spans="1:16" s="7" customFormat="1" ht="24.75" customHeight="1" outlineLevel="1" x14ac:dyDescent="0.2">
      <c r="A58" s="137">
        <v>11</v>
      </c>
      <c r="B58" s="117" t="s">
        <v>2672</v>
      </c>
      <c r="C58" s="119" t="s">
        <v>31</v>
      </c>
      <c r="D58" s="116" t="s">
        <v>2782</v>
      </c>
      <c r="E58" s="138">
        <v>43435</v>
      </c>
      <c r="F58" s="138">
        <v>43799</v>
      </c>
      <c r="G58" s="165">
        <f t="shared" si="1"/>
        <v>12.133333333333333</v>
      </c>
      <c r="H58" s="117" t="s">
        <v>2797</v>
      </c>
      <c r="I58" s="116" t="s">
        <v>163</v>
      </c>
      <c r="J58" s="116" t="s">
        <v>184</v>
      </c>
      <c r="K58" s="118">
        <v>1834435120</v>
      </c>
      <c r="L58" s="119" t="s">
        <v>1148</v>
      </c>
      <c r="M58" s="174">
        <v>1</v>
      </c>
      <c r="N58" s="119" t="s">
        <v>27</v>
      </c>
      <c r="O58" s="119" t="s">
        <v>26</v>
      </c>
      <c r="P58" s="80"/>
    </row>
    <row r="59" spans="1:16" s="7" customFormat="1" ht="24.75" customHeight="1" outlineLevel="1" x14ac:dyDescent="0.2">
      <c r="A59" s="137">
        <v>12</v>
      </c>
      <c r="B59" s="117" t="s">
        <v>2672</v>
      </c>
      <c r="C59" s="119" t="s">
        <v>31</v>
      </c>
      <c r="D59" s="116" t="s">
        <v>2783</v>
      </c>
      <c r="E59" s="138">
        <v>43449</v>
      </c>
      <c r="F59" s="138">
        <v>43799</v>
      </c>
      <c r="G59" s="165">
        <f t="shared" si="1"/>
        <v>11.666666666666666</v>
      </c>
      <c r="H59" s="117" t="s">
        <v>2797</v>
      </c>
      <c r="I59" s="116" t="s">
        <v>163</v>
      </c>
      <c r="J59" s="116" t="s">
        <v>184</v>
      </c>
      <c r="K59" s="118">
        <v>521156164</v>
      </c>
      <c r="L59" s="119" t="s">
        <v>1148</v>
      </c>
      <c r="M59" s="174">
        <v>1</v>
      </c>
      <c r="N59" s="119" t="s">
        <v>27</v>
      </c>
      <c r="O59" s="119" t="s">
        <v>26</v>
      </c>
      <c r="P59" s="80"/>
    </row>
    <row r="60" spans="1:16" s="7" customFormat="1" ht="24.75" customHeight="1" outlineLevel="1" x14ac:dyDescent="0.2">
      <c r="A60" s="137">
        <v>13</v>
      </c>
      <c r="B60" s="117" t="s">
        <v>2672</v>
      </c>
      <c r="C60" s="119" t="s">
        <v>31</v>
      </c>
      <c r="D60" s="116" t="s">
        <v>2784</v>
      </c>
      <c r="E60" s="138">
        <v>43402</v>
      </c>
      <c r="F60" s="138">
        <v>43799</v>
      </c>
      <c r="G60" s="165">
        <f t="shared" si="1"/>
        <v>13.233333333333333</v>
      </c>
      <c r="H60" s="117" t="s">
        <v>2798</v>
      </c>
      <c r="I60" s="116" t="s">
        <v>163</v>
      </c>
      <c r="J60" s="116" t="s">
        <v>184</v>
      </c>
      <c r="K60" s="118">
        <v>616612700</v>
      </c>
      <c r="L60" s="119" t="s">
        <v>1148</v>
      </c>
      <c r="M60" s="174">
        <v>1</v>
      </c>
      <c r="N60" s="119" t="s">
        <v>27</v>
      </c>
      <c r="O60" s="119" t="s">
        <v>26</v>
      </c>
      <c r="P60" s="80"/>
    </row>
    <row r="61" spans="1:16" s="7" customFormat="1" ht="24.75" customHeight="1" outlineLevel="1" x14ac:dyDescent="0.2">
      <c r="A61" s="137">
        <v>14</v>
      </c>
      <c r="B61" s="117" t="s">
        <v>2672</v>
      </c>
      <c r="C61" s="119" t="s">
        <v>31</v>
      </c>
      <c r="D61" s="116" t="s">
        <v>2785</v>
      </c>
      <c r="E61" s="138">
        <v>43484</v>
      </c>
      <c r="F61" s="138">
        <v>43799</v>
      </c>
      <c r="G61" s="165">
        <f t="shared" si="1"/>
        <v>10.5</v>
      </c>
      <c r="H61" s="117" t="s">
        <v>2799</v>
      </c>
      <c r="I61" s="116" t="s">
        <v>163</v>
      </c>
      <c r="J61" s="116" t="s">
        <v>184</v>
      </c>
      <c r="K61" s="118">
        <v>3620760372</v>
      </c>
      <c r="L61" s="119" t="s">
        <v>1148</v>
      </c>
      <c r="M61" s="174">
        <v>1</v>
      </c>
      <c r="N61" s="119" t="s">
        <v>27</v>
      </c>
      <c r="O61" s="119" t="s">
        <v>26</v>
      </c>
      <c r="P61" s="80"/>
    </row>
    <row r="62" spans="1:16" s="7" customFormat="1" ht="24.75" customHeight="1" outlineLevel="1" x14ac:dyDescent="0.2">
      <c r="A62" s="137">
        <v>15</v>
      </c>
      <c r="B62" s="117" t="s">
        <v>2672</v>
      </c>
      <c r="C62" s="119" t="s">
        <v>31</v>
      </c>
      <c r="D62" s="116" t="s">
        <v>2786</v>
      </c>
      <c r="E62" s="138">
        <v>43330</v>
      </c>
      <c r="F62" s="138">
        <v>43434</v>
      </c>
      <c r="G62" s="165">
        <f t="shared" si="1"/>
        <v>3.4666666666666668</v>
      </c>
      <c r="H62" s="117" t="s">
        <v>2800</v>
      </c>
      <c r="I62" s="116" t="s">
        <v>163</v>
      </c>
      <c r="J62" s="116" t="s">
        <v>184</v>
      </c>
      <c r="K62" s="118">
        <v>210894530</v>
      </c>
      <c r="L62" s="119" t="s">
        <v>1148</v>
      </c>
      <c r="M62" s="174">
        <v>1</v>
      </c>
      <c r="N62" s="119" t="s">
        <v>27</v>
      </c>
      <c r="O62" s="119" t="s">
        <v>26</v>
      </c>
      <c r="P62" s="80"/>
    </row>
    <row r="63" spans="1:16" s="7" customFormat="1" ht="24.75" customHeight="1" outlineLevel="1" x14ac:dyDescent="0.2">
      <c r="A63" s="137">
        <v>16</v>
      </c>
      <c r="B63" s="117" t="s">
        <v>2672</v>
      </c>
      <c r="C63" s="119" t="s">
        <v>31</v>
      </c>
      <c r="D63" s="116" t="s">
        <v>2787</v>
      </c>
      <c r="E63" s="138">
        <v>43941</v>
      </c>
      <c r="F63" s="138">
        <v>44165</v>
      </c>
      <c r="G63" s="165">
        <f t="shared" si="1"/>
        <v>7.4666666666666668</v>
      </c>
      <c r="H63" s="117" t="s">
        <v>2798</v>
      </c>
      <c r="I63" s="116" t="s">
        <v>220</v>
      </c>
      <c r="J63" s="116" t="s">
        <v>497</v>
      </c>
      <c r="K63" s="118">
        <v>2265432710</v>
      </c>
      <c r="L63" s="119" t="s">
        <v>2712</v>
      </c>
      <c r="M63" s="174">
        <v>0.7</v>
      </c>
      <c r="N63" s="119" t="s">
        <v>2639</v>
      </c>
      <c r="O63" s="119" t="s">
        <v>1148</v>
      </c>
      <c r="P63" s="80"/>
    </row>
    <row r="64" spans="1:16" s="7" customFormat="1" ht="24.75" customHeight="1" outlineLevel="1" x14ac:dyDescent="0.2">
      <c r="A64" s="137">
        <v>17</v>
      </c>
      <c r="B64" s="117" t="s">
        <v>2672</v>
      </c>
      <c r="C64" s="119" t="s">
        <v>31</v>
      </c>
      <c r="D64" s="116" t="s">
        <v>2788</v>
      </c>
      <c r="E64" s="138">
        <v>43941</v>
      </c>
      <c r="F64" s="138">
        <v>44165</v>
      </c>
      <c r="G64" s="165">
        <f t="shared" si="1"/>
        <v>7.4666666666666668</v>
      </c>
      <c r="H64" s="117" t="s">
        <v>2798</v>
      </c>
      <c r="I64" s="116" t="s">
        <v>220</v>
      </c>
      <c r="J64" s="116" t="s">
        <v>502</v>
      </c>
      <c r="K64" s="118">
        <v>4738847916</v>
      </c>
      <c r="L64" s="119" t="s">
        <v>2712</v>
      </c>
      <c r="M64" s="174">
        <v>0.7</v>
      </c>
      <c r="N64" s="119" t="s">
        <v>2639</v>
      </c>
      <c r="O64" s="119" t="s">
        <v>1148</v>
      </c>
      <c r="P64" s="80"/>
    </row>
    <row r="65" spans="1:16" s="7" customFormat="1" ht="24.75" customHeight="1" outlineLevel="1" x14ac:dyDescent="0.2">
      <c r="A65" s="137">
        <v>18</v>
      </c>
      <c r="B65" s="117" t="s">
        <v>2672</v>
      </c>
      <c r="C65" s="119" t="s">
        <v>31</v>
      </c>
      <c r="D65" s="116" t="s">
        <v>2789</v>
      </c>
      <c r="E65" s="138">
        <v>43941</v>
      </c>
      <c r="F65" s="138">
        <v>44165</v>
      </c>
      <c r="G65" s="165">
        <f t="shared" si="1"/>
        <v>7.4666666666666668</v>
      </c>
      <c r="H65" s="117" t="s">
        <v>2798</v>
      </c>
      <c r="I65" s="116" t="s">
        <v>220</v>
      </c>
      <c r="J65" s="116" t="s">
        <v>503</v>
      </c>
      <c r="K65" s="118">
        <v>726378500</v>
      </c>
      <c r="L65" s="119" t="s">
        <v>2712</v>
      </c>
      <c r="M65" s="174">
        <v>0.7</v>
      </c>
      <c r="N65" s="119" t="s">
        <v>2639</v>
      </c>
      <c r="O65" s="119" t="s">
        <v>1148</v>
      </c>
      <c r="P65" s="80"/>
    </row>
    <row r="66" spans="1:16" s="7" customFormat="1" ht="24.75" customHeight="1" outlineLevel="1" x14ac:dyDescent="0.2">
      <c r="A66" s="137">
        <v>19</v>
      </c>
      <c r="B66" s="117" t="s">
        <v>2672</v>
      </c>
      <c r="C66" s="119" t="s">
        <v>31</v>
      </c>
      <c r="D66" s="116" t="s">
        <v>2790</v>
      </c>
      <c r="E66" s="138">
        <v>43890</v>
      </c>
      <c r="F66" s="138">
        <v>44165</v>
      </c>
      <c r="G66" s="165">
        <f t="shared" si="1"/>
        <v>9.1666666666666661</v>
      </c>
      <c r="H66" s="117" t="s">
        <v>2799</v>
      </c>
      <c r="I66" s="116" t="s">
        <v>163</v>
      </c>
      <c r="J66" s="116" t="s">
        <v>184</v>
      </c>
      <c r="K66" s="118">
        <v>3957777594</v>
      </c>
      <c r="L66" s="119" t="s">
        <v>1148</v>
      </c>
      <c r="M66" s="174">
        <v>1</v>
      </c>
      <c r="N66" s="119" t="s">
        <v>2639</v>
      </c>
      <c r="O66" s="119" t="s">
        <v>1148</v>
      </c>
      <c r="P66" s="80"/>
    </row>
    <row r="67" spans="1:16" s="7" customFormat="1" ht="24.75" customHeight="1" outlineLevel="1" x14ac:dyDescent="0.2">
      <c r="A67" s="137">
        <v>20</v>
      </c>
      <c r="B67" s="117" t="s">
        <v>2672</v>
      </c>
      <c r="C67" s="119" t="s">
        <v>31</v>
      </c>
      <c r="D67" s="116" t="s">
        <v>2791</v>
      </c>
      <c r="E67" s="138">
        <v>43805</v>
      </c>
      <c r="F67" s="138">
        <v>44150</v>
      </c>
      <c r="G67" s="165">
        <f t="shared" ref="G67:G82" si="2">IF(AND(E67&lt;&gt;"",F67&lt;&gt;""),((F67-E67)/30),"")</f>
        <v>11.5</v>
      </c>
      <c r="H67" s="117" t="s">
        <v>2801</v>
      </c>
      <c r="I67" s="116" t="s">
        <v>1154</v>
      </c>
      <c r="J67" s="116" t="s">
        <v>253</v>
      </c>
      <c r="K67" s="118">
        <v>216668345125</v>
      </c>
      <c r="L67" s="119" t="s">
        <v>1148</v>
      </c>
      <c r="M67" s="174">
        <v>1</v>
      </c>
      <c r="N67" s="119" t="s">
        <v>2639</v>
      </c>
      <c r="O67" s="119" t="s">
        <v>1148</v>
      </c>
      <c r="P67" s="80"/>
    </row>
    <row r="68" spans="1:16" s="7" customFormat="1" ht="24.75" customHeight="1" outlineLevel="1" x14ac:dyDescent="0.2">
      <c r="A68" s="137">
        <v>21</v>
      </c>
      <c r="B68" s="117" t="s">
        <v>2672</v>
      </c>
      <c r="C68" s="119" t="s">
        <v>31</v>
      </c>
      <c r="D68" s="116" t="s">
        <v>2792</v>
      </c>
      <c r="E68" s="138">
        <v>43927</v>
      </c>
      <c r="F68" s="138">
        <v>44165</v>
      </c>
      <c r="G68" s="165">
        <f t="shared" si="2"/>
        <v>7.9333333333333336</v>
      </c>
      <c r="H68" s="117" t="s">
        <v>2799</v>
      </c>
      <c r="I68" s="116" t="s">
        <v>711</v>
      </c>
      <c r="J68" s="116" t="s">
        <v>723</v>
      </c>
      <c r="K68" s="118">
        <v>648460159</v>
      </c>
      <c r="L68" s="119" t="s">
        <v>1148</v>
      </c>
      <c r="M68" s="174">
        <v>1</v>
      </c>
      <c r="N68" s="119" t="s">
        <v>2639</v>
      </c>
      <c r="O68" s="119" t="s">
        <v>1148</v>
      </c>
      <c r="P68" s="80"/>
    </row>
    <row r="69" spans="1:16" s="7" customFormat="1" ht="24.75" customHeight="1" outlineLevel="1" x14ac:dyDescent="0.2">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
      <c r="A82" s="137">
        <v>35</v>
      </c>
      <c r="B82" s="117"/>
      <c r="C82" s="119"/>
      <c r="D82" s="116"/>
      <c r="E82" s="138"/>
      <c r="F82" s="138"/>
      <c r="G82" s="165" t="str">
        <f t="shared" si="2"/>
        <v/>
      </c>
      <c r="H82" s="117"/>
      <c r="I82" s="116"/>
      <c r="J82" s="116"/>
      <c r="K82" s="118"/>
      <c r="L82" s="119"/>
      <c r="M82" s="174"/>
      <c r="N82" s="119"/>
      <c r="O82" s="119"/>
      <c r="P82" s="80"/>
    </row>
    <row r="83" spans="1:16" s="7" customFormat="1" ht="24.5" customHeight="1" outlineLevel="1" x14ac:dyDescent="0.2">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25">
      <c r="A107" s="137">
        <v>60</v>
      </c>
      <c r="B107" s="117"/>
      <c r="C107" s="119"/>
      <c r="D107" s="116"/>
      <c r="E107" s="138"/>
      <c r="F107" s="138"/>
      <c r="G107" s="165" t="str">
        <f t="shared" si="1"/>
        <v/>
      </c>
      <c r="H107" s="117"/>
      <c r="I107" s="116"/>
      <c r="J107" s="116"/>
      <c r="K107" s="118"/>
      <c r="L107" s="119"/>
      <c r="M107" s="174"/>
      <c r="N107" s="119"/>
      <c r="O107" s="119"/>
      <c r="P107" s="80"/>
    </row>
    <row r="108" spans="1:16" ht="29.5" customHeight="1" thickBot="1" x14ac:dyDescent="0.25">
      <c r="O108" s="178" t="str">
        <f>HYPERLINK("#Integrante_2!A1","INICIO")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8" t="s">
        <v>2672</v>
      </c>
      <c r="C114" s="169" t="s">
        <v>31</v>
      </c>
      <c r="D114" s="116" t="s">
        <v>2802</v>
      </c>
      <c r="E114" s="138">
        <v>44182</v>
      </c>
      <c r="F114" s="138">
        <v>44773</v>
      </c>
      <c r="G114" s="165">
        <f>IF(AND(E114&lt;&gt;"",F114&lt;&gt;""),((F114-E114)/30),"")</f>
        <v>19.7</v>
      </c>
      <c r="H114" s="117" t="s">
        <v>2805</v>
      </c>
      <c r="I114" s="116" t="s">
        <v>1154</v>
      </c>
      <c r="J114" s="116" t="s">
        <v>706</v>
      </c>
      <c r="K114" s="118">
        <v>7266468739</v>
      </c>
      <c r="L114" s="101">
        <f>+IF(AND(K114&gt;0,O114="Ejecución"),(K114/877802)*Tabla283[[#This Row],[% participación]],IF(AND(K114&gt;0,O114&lt;&gt;"Ejecución"),"-",""))</f>
        <v>8278.0270938093108</v>
      </c>
      <c r="M114" s="119" t="s">
        <v>1148</v>
      </c>
      <c r="N114" s="174">
        <f>+IF(M116="No",1,IF(M116="Si","Ingrese %",""))</f>
        <v>1</v>
      </c>
      <c r="O114" s="170" t="s">
        <v>1150</v>
      </c>
      <c r="P114" s="79"/>
    </row>
    <row r="115" spans="1:16" s="6" customFormat="1" ht="24.75" customHeight="1" x14ac:dyDescent="0.2">
      <c r="A115" s="136">
        <v>2</v>
      </c>
      <c r="B115" s="168" t="s">
        <v>2672</v>
      </c>
      <c r="C115" s="169" t="s">
        <v>31</v>
      </c>
      <c r="D115" s="116" t="s">
        <v>2803</v>
      </c>
      <c r="E115" s="138">
        <v>44172</v>
      </c>
      <c r="F115" s="138">
        <v>44926</v>
      </c>
      <c r="G115" s="165">
        <f t="shared" ref="G115:G160" si="3">IF(AND(E115&lt;&gt;"",F115&lt;&gt;""),((F115-E115)/30),"")</f>
        <v>25.133333333333333</v>
      </c>
      <c r="H115" s="117" t="s">
        <v>2805</v>
      </c>
      <c r="I115" s="116" t="s">
        <v>1154</v>
      </c>
      <c r="J115" s="116" t="s">
        <v>703</v>
      </c>
      <c r="K115" s="68">
        <v>3487557654</v>
      </c>
      <c r="L115" s="101">
        <f>+IF(AND(K115&gt;0,O115="Ejecución"),(K115/877802)*Tabla283[[#This Row],[% participación]],IF(AND(K115&gt;0,O115&lt;&gt;"Ejecución"),"-",""))</f>
        <v>3973.0573113298897</v>
      </c>
      <c r="M115" s="119" t="s">
        <v>1148</v>
      </c>
      <c r="N115" s="174">
        <f>+IF(M116="No",1,IF(M116="Si","Ingrese %",""))</f>
        <v>1</v>
      </c>
      <c r="O115" s="170" t="s">
        <v>1150</v>
      </c>
      <c r="P115" s="79"/>
    </row>
    <row r="116" spans="1:16" s="6" customFormat="1" ht="24.75" customHeight="1" x14ac:dyDescent="0.2">
      <c r="A116" s="136">
        <v>3</v>
      </c>
      <c r="B116" s="168" t="s">
        <v>2672</v>
      </c>
      <c r="C116" s="169" t="s">
        <v>31</v>
      </c>
      <c r="D116" s="116" t="s">
        <v>2804</v>
      </c>
      <c r="E116" s="138">
        <v>44176</v>
      </c>
      <c r="F116" s="138">
        <v>44773</v>
      </c>
      <c r="G116" s="165">
        <f t="shared" si="3"/>
        <v>19.899999999999999</v>
      </c>
      <c r="H116" s="117" t="s">
        <v>2806</v>
      </c>
      <c r="I116" s="116" t="s">
        <v>711</v>
      </c>
      <c r="J116" s="116" t="s">
        <v>729</v>
      </c>
      <c r="K116" s="68">
        <v>5077356434</v>
      </c>
      <c r="L116" s="101">
        <f>+IF(AND(K116&gt;0,O116="Ejecución"),(K116/877802)*Tabla283[[#This Row],[% participación]],IF(AND(K116&gt;0,O116&lt;&gt;"Ejecución"),"-",""))</f>
        <v>5784.1705008646595</v>
      </c>
      <c r="M116" s="119" t="s">
        <v>1148</v>
      </c>
      <c r="N116" s="174">
        <f t="shared" ref="N116:N160" si="4">+IF(M116="No",1,IF(M116="Si","Ingrese %",""))</f>
        <v>1</v>
      </c>
      <c r="O116" s="170" t="s">
        <v>1150</v>
      </c>
      <c r="P116" s="79"/>
    </row>
    <row r="117" spans="1:16" s="6" customFormat="1" ht="24.75" customHeight="1" outlineLevel="1" x14ac:dyDescent="0.2">
      <c r="A117" s="136">
        <v>4</v>
      </c>
      <c r="B117" s="168" t="s">
        <v>2672</v>
      </c>
      <c r="C117" s="169" t="s">
        <v>31</v>
      </c>
      <c r="D117" s="116" t="s">
        <v>2790</v>
      </c>
      <c r="E117" s="138">
        <v>43880</v>
      </c>
      <c r="F117" s="138">
        <v>44196</v>
      </c>
      <c r="G117" s="165">
        <f t="shared" si="3"/>
        <v>10.533333333333333</v>
      </c>
      <c r="H117" s="117" t="s">
        <v>2807</v>
      </c>
      <c r="I117" s="116" t="s">
        <v>1109</v>
      </c>
      <c r="J117" s="116" t="s">
        <v>1111</v>
      </c>
      <c r="K117" s="68">
        <v>4397498194</v>
      </c>
      <c r="L117" s="101">
        <f>+IF(AND(K117&gt;0,O117="Ejecución"),(K117/877802)*Tabla283[[#This Row],[% participación]],IF(AND(K117&gt;0,O117&lt;&gt;"Ejecución"),"-",""))</f>
        <v>5009.669827592099</v>
      </c>
      <c r="M117" s="119" t="s">
        <v>1148</v>
      </c>
      <c r="N117" s="174">
        <f t="shared" si="4"/>
        <v>1</v>
      </c>
      <c r="O117" s="170" t="s">
        <v>1150</v>
      </c>
      <c r="P117" s="79"/>
    </row>
    <row r="118" spans="1:16" s="7" customFormat="1" ht="24.75" customHeight="1" outlineLevel="1" x14ac:dyDescent="0.2">
      <c r="A118" s="137">
        <v>5</v>
      </c>
      <c r="B118" s="168" t="s">
        <v>2672</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
      <c r="A119" s="137">
        <v>6</v>
      </c>
      <c r="B119" s="168" t="s">
        <v>2672</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25">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 customHeight="1" thickBot="1" x14ac:dyDescent="0.25">
      <c r="O161" s="178" t="str">
        <f>HYPERLINK("#Integrante_2!A1","INICIO")</f>
        <v>INICIO</v>
      </c>
    </row>
    <row r="162" spans="1:28" s="19" customFormat="1" ht="31.5" customHeight="1" thickBot="1" x14ac:dyDescent="0.25">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
      <c r="A164" s="158"/>
      <c r="B164" s="159"/>
      <c r="C164" s="159"/>
      <c r="E164" s="8"/>
      <c r="F164" s="159"/>
      <c r="G164" s="159"/>
      <c r="H164" s="159"/>
      <c r="I164" s="158"/>
      <c r="J164" s="159"/>
      <c r="K164" s="5"/>
      <c r="L164" s="5"/>
      <c r="M164" s="5"/>
      <c r="N164" s="150"/>
      <c r="O164" s="8"/>
      <c r="Q164" s="4" t="s">
        <v>2649</v>
      </c>
    </row>
    <row r="165" spans="1:28" x14ac:dyDescent="0.2">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
      <c r="A166" s="9"/>
      <c r="B166" s="5"/>
      <c r="C166" s="5"/>
      <c r="D166" s="151" t="s">
        <v>14</v>
      </c>
      <c r="E166" s="8"/>
      <c r="F166" s="5"/>
      <c r="G166" s="160" t="s">
        <v>14</v>
      </c>
      <c r="I166" s="9"/>
      <c r="J166" s="5"/>
      <c r="K166" s="5"/>
      <c r="L166" s="5"/>
      <c r="M166" s="5"/>
      <c r="N166" s="5"/>
      <c r="O166" s="8"/>
    </row>
    <row r="167" spans="1:28" x14ac:dyDescent="0.2">
      <c r="A167" s="9"/>
      <c r="D167" s="108" t="s">
        <v>2712</v>
      </c>
      <c r="E167" s="8"/>
      <c r="F167" s="5"/>
      <c r="G167" s="108" t="s">
        <v>2712</v>
      </c>
      <c r="I167" s="252" t="s">
        <v>2648</v>
      </c>
      <c r="J167" s="253"/>
      <c r="K167" s="253"/>
      <c r="L167" s="253"/>
      <c r="M167" s="253"/>
      <c r="N167" s="253"/>
      <c r="O167" s="254"/>
      <c r="U167" s="51"/>
    </row>
    <row r="168" spans="1:28" x14ac:dyDescent="0.2">
      <c r="A168" s="9"/>
      <c r="B168" s="263" t="s">
        <v>2663</v>
      </c>
      <c r="C168" s="263"/>
      <c r="D168" s="263"/>
      <c r="E168" s="8"/>
      <c r="F168" s="5"/>
      <c r="H168" s="82" t="s">
        <v>2662</v>
      </c>
      <c r="I168" s="252"/>
      <c r="J168" s="253"/>
      <c r="K168" s="253"/>
      <c r="L168" s="253"/>
      <c r="M168" s="253"/>
      <c r="N168" s="253"/>
      <c r="O168" s="254"/>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9" t="s">
        <v>2678</v>
      </c>
      <c r="B172" s="200"/>
      <c r="C172" s="200"/>
      <c r="D172" s="200"/>
      <c r="E172" s="200"/>
      <c r="F172" s="200"/>
      <c r="G172" s="200"/>
      <c r="H172" s="200"/>
      <c r="I172" s="200"/>
      <c r="J172" s="200"/>
      <c r="K172" s="200"/>
      <c r="L172" s="200"/>
      <c r="M172" s="200"/>
      <c r="N172" s="200"/>
      <c r="O172" s="204"/>
      <c r="P172" s="77"/>
    </row>
    <row r="173" spans="1:28" ht="15" customHeight="1" x14ac:dyDescent="0.2">
      <c r="A173" s="220" t="s">
        <v>2677</v>
      </c>
      <c r="B173" s="221"/>
      <c r="C173" s="221"/>
      <c r="D173" s="221"/>
      <c r="E173" s="221"/>
      <c r="F173" s="221"/>
      <c r="G173" s="221"/>
      <c r="H173" s="221"/>
      <c r="I173" s="221"/>
      <c r="J173" s="221"/>
      <c r="K173" s="221"/>
      <c r="L173" s="221"/>
      <c r="M173" s="221"/>
      <c r="N173" s="221"/>
      <c r="O173" s="222"/>
    </row>
    <row r="174" spans="1:28" ht="25" thickBot="1" x14ac:dyDescent="0.25">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5" t="s">
        <v>2671</v>
      </c>
      <c r="C176" s="255"/>
      <c r="D176" s="255"/>
      <c r="E176" s="255"/>
      <c r="F176" s="255"/>
      <c r="G176" s="255"/>
      <c r="H176" s="20"/>
      <c r="I176" s="259" t="s">
        <v>2675</v>
      </c>
      <c r="J176" s="260"/>
      <c r="K176" s="260"/>
      <c r="L176" s="260"/>
      <c r="M176" s="260"/>
      <c r="O176" s="178" t="str">
        <f>HYPERLINK("#Integrante_2!A1","INICIO")</f>
        <v>INICIO</v>
      </c>
      <c r="Q176" s="19"/>
      <c r="R176" s="19"/>
      <c r="S176" s="19"/>
      <c r="T176" s="19"/>
      <c r="U176" s="19"/>
      <c r="V176" s="19"/>
      <c r="W176" s="19"/>
      <c r="X176" s="19"/>
      <c r="Y176" s="19"/>
      <c r="Z176" s="19"/>
      <c r="AA176" s="19"/>
      <c r="AB176" s="19"/>
    </row>
    <row r="177" spans="1:28" ht="24" x14ac:dyDescent="0.2">
      <c r="A177" s="9"/>
      <c r="B177" s="228" t="s">
        <v>17</v>
      </c>
      <c r="C177" s="229"/>
      <c r="D177" s="230"/>
      <c r="E177" s="259" t="s">
        <v>2620</v>
      </c>
      <c r="F177" s="260"/>
      <c r="G177" s="261"/>
      <c r="H177" s="5"/>
      <c r="I177" s="228" t="s">
        <v>17</v>
      </c>
      <c r="J177" s="229"/>
      <c r="K177" s="229"/>
      <c r="L177" s="230"/>
      <c r="M177" s="237" t="s">
        <v>2680</v>
      </c>
      <c r="O177" s="8"/>
      <c r="Q177" s="19"/>
      <c r="R177" s="19"/>
      <c r="S177" s="157"/>
      <c r="T177" s="19"/>
      <c r="U177" s="19"/>
      <c r="V177" s="19"/>
      <c r="W177" s="19"/>
      <c r="X177" s="19"/>
      <c r="Y177" s="19"/>
      <c r="Z177" s="19"/>
      <c r="AA177" s="19"/>
      <c r="AB177" s="19"/>
    </row>
    <row r="178" spans="1:28" ht="24" x14ac:dyDescent="0.2">
      <c r="A178" s="9"/>
      <c r="B178" s="256"/>
      <c r="C178" s="257"/>
      <c r="D178" s="258"/>
      <c r="E178" s="157" t="s">
        <v>2621</v>
      </c>
      <c r="F178" s="157" t="s">
        <v>2622</v>
      </c>
      <c r="G178" s="157" t="s">
        <v>2623</v>
      </c>
      <c r="H178" s="5"/>
      <c r="I178" s="256"/>
      <c r="J178" s="257"/>
      <c r="K178" s="257"/>
      <c r="L178" s="258"/>
      <c r="M178" s="238" t="s">
        <v>2622</v>
      </c>
      <c r="O178" s="8"/>
      <c r="Q178" s="19"/>
      <c r="R178" s="19"/>
      <c r="S178" s="157" t="s">
        <v>2623</v>
      </c>
      <c r="T178" s="19"/>
      <c r="U178" s="19"/>
      <c r="V178" s="19"/>
      <c r="W178" s="19"/>
      <c r="X178" s="19"/>
      <c r="Y178" s="19"/>
      <c r="Z178" s="19"/>
      <c r="AA178" s="19"/>
      <c r="AB178" s="19"/>
    </row>
    <row r="179" spans="1:28" ht="24" x14ac:dyDescent="0.2">
      <c r="A179" s="9"/>
      <c r="B179" s="226" t="s">
        <v>2671</v>
      </c>
      <c r="C179" s="226"/>
      <c r="D179" s="226"/>
      <c r="E179" s="24">
        <v>0.02</v>
      </c>
      <c r="F179" s="171">
        <v>0.01</v>
      </c>
      <c r="G179" s="172">
        <f>IF(F179&gt;0,SUM(E179+F179),"")</f>
        <v>0.03</v>
      </c>
      <c r="H179" s="5"/>
      <c r="I179" s="217" t="s">
        <v>2675</v>
      </c>
      <c r="J179" s="218"/>
      <c r="K179" s="218"/>
      <c r="L179" s="219"/>
      <c r="M179" s="171">
        <v>0.02</v>
      </c>
      <c r="O179" s="8"/>
      <c r="Q179" s="19"/>
      <c r="R179" s="19"/>
      <c r="S179" s="172">
        <f>IF(M179&gt;0,SUM(L179+M179),"")</f>
        <v>0.02</v>
      </c>
      <c r="T179" s="19"/>
      <c r="U179" s="19"/>
      <c r="V179" s="19"/>
      <c r="W179" s="19"/>
      <c r="X179" s="19"/>
      <c r="Y179" s="19"/>
      <c r="Z179" s="19"/>
      <c r="AA179" s="19"/>
      <c r="AB179" s="19"/>
    </row>
    <row r="180" spans="1:28" ht="24" hidden="1" x14ac:dyDescent="0.2">
      <c r="A180" s="9"/>
      <c r="B180" s="226" t="s">
        <v>1165</v>
      </c>
      <c r="C180" s="226"/>
      <c r="D180" s="226"/>
      <c r="E180" s="24">
        <v>0.02</v>
      </c>
      <c r="F180" s="69"/>
      <c r="G180" s="156" t="str">
        <f>IF(F180&gt;0,SUM(E180+F180),"")</f>
        <v/>
      </c>
      <c r="H180" s="5"/>
      <c r="I180" s="217" t="s">
        <v>1169</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226" t="s">
        <v>1166</v>
      </c>
      <c r="C181" s="226"/>
      <c r="D181" s="226"/>
      <c r="E181" s="24">
        <v>0.02</v>
      </c>
      <c r="F181" s="69"/>
      <c r="G181" s="156" t="str">
        <f>IF(F181&gt;0,SUM(E181+F181),"")</f>
        <v/>
      </c>
      <c r="H181" s="5"/>
      <c r="I181" s="217" t="s">
        <v>1170</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ht="24" hidden="1" x14ac:dyDescent="0.2">
      <c r="A182" s="9"/>
      <c r="B182" s="226" t="s">
        <v>1167</v>
      </c>
      <c r="C182" s="226"/>
      <c r="D182" s="226"/>
      <c r="E182" s="24">
        <v>0.03</v>
      </c>
      <c r="F182" s="69"/>
      <c r="G182" s="156" t="str">
        <f>IF(F182&gt;0,SUM(E182+F182),"")</f>
        <v/>
      </c>
      <c r="H182" s="5"/>
      <c r="I182" s="217" t="s">
        <v>1171</v>
      </c>
      <c r="J182" s="218"/>
      <c r="K182" s="219"/>
      <c r="L182" s="24">
        <v>0.02</v>
      </c>
      <c r="M182" s="69"/>
      <c r="N182" s="156"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7" t="s">
        <v>1172</v>
      </c>
      <c r="J183" s="218"/>
      <c r="K183" s="219"/>
      <c r="L183" s="24">
        <v>0.02</v>
      </c>
      <c r="M183" s="69"/>
      <c r="N183" s="156"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7">
        <f>+SUM(G179:G182)</f>
        <v>0.03</v>
      </c>
      <c r="D185" s="162" t="s">
        <v>2633</v>
      </c>
      <c r="E185" s="95">
        <f>+(C185*SUM(K20:K35))</f>
        <v>148398981.26999998</v>
      </c>
      <c r="F185" s="93"/>
      <c r="G185" s="94"/>
      <c r="H185" s="89"/>
      <c r="I185" s="91" t="s">
        <v>2632</v>
      </c>
      <c r="J185" s="177">
        <f>M179</f>
        <v>0.02</v>
      </c>
      <c r="K185" s="227" t="s">
        <v>2633</v>
      </c>
      <c r="L185" s="227"/>
      <c r="M185" s="95">
        <f>+J185*K20</f>
        <v>98932654.180000007</v>
      </c>
      <c r="N185" s="96"/>
      <c r="O185" s="97"/>
    </row>
    <row r="186" spans="1:28" ht="16" thickBot="1" x14ac:dyDescent="0.25">
      <c r="A186" s="10"/>
      <c r="B186" s="98"/>
      <c r="C186" s="98"/>
      <c r="D186" s="98"/>
      <c r="E186" s="98"/>
      <c r="F186" s="98"/>
      <c r="G186" s="98"/>
      <c r="H186" s="98"/>
      <c r="I186" s="173" t="s">
        <v>2676</v>
      </c>
      <c r="J186" s="98"/>
      <c r="K186" s="98"/>
      <c r="L186" s="98"/>
      <c r="M186" s="98"/>
      <c r="N186" s="99"/>
      <c r="O186" s="100"/>
    </row>
    <row r="187" spans="1:28" ht="8.25" customHeight="1" thickBot="1" x14ac:dyDescent="0.25"/>
    <row r="188" spans="1:28" s="19" customFormat="1" ht="31.5" customHeight="1" thickBot="1" x14ac:dyDescent="0.25">
      <c r="A188" s="199" t="s">
        <v>18</v>
      </c>
      <c r="B188" s="200"/>
      <c r="C188" s="200"/>
      <c r="D188" s="200"/>
      <c r="E188" s="200"/>
      <c r="F188" s="200"/>
      <c r="G188" s="200"/>
      <c r="H188" s="200"/>
      <c r="I188" s="200"/>
      <c r="J188" s="200"/>
      <c r="K188" s="200"/>
      <c r="L188" s="200"/>
      <c r="M188" s="200"/>
      <c r="N188" s="200"/>
      <c r="O188" s="204"/>
      <c r="P188" s="77"/>
    </row>
    <row r="189" spans="1:28" ht="15" customHeight="1" x14ac:dyDescent="0.2">
      <c r="A189" s="220" t="s">
        <v>19</v>
      </c>
      <c r="B189" s="221"/>
      <c r="C189" s="221"/>
      <c r="D189" s="221"/>
      <c r="E189" s="221"/>
      <c r="F189" s="221"/>
      <c r="G189" s="221"/>
      <c r="H189" s="221"/>
      <c r="I189" s="221"/>
      <c r="J189" s="221"/>
      <c r="K189" s="221"/>
      <c r="L189" s="221"/>
      <c r="M189" s="221"/>
      <c r="N189" s="221"/>
      <c r="O189" s="222"/>
    </row>
    <row r="190" spans="1:28" ht="16" thickBot="1" x14ac:dyDescent="0.25">
      <c r="A190" s="223"/>
      <c r="B190" s="224"/>
      <c r="C190" s="224"/>
      <c r="D190" s="224"/>
      <c r="E190" s="224"/>
      <c r="F190" s="224"/>
      <c r="G190" s="224"/>
      <c r="H190" s="224"/>
      <c r="I190" s="224"/>
      <c r="J190" s="224"/>
      <c r="K190" s="224"/>
      <c r="L190" s="224"/>
      <c r="M190" s="224"/>
      <c r="N190" s="224"/>
      <c r="O190" s="225"/>
    </row>
    <row r="191" spans="1:28" x14ac:dyDescent="0.2">
      <c r="A191" s="9"/>
      <c r="B191" s="5"/>
      <c r="C191" s="5"/>
      <c r="D191" s="5"/>
      <c r="E191" s="5"/>
      <c r="F191" s="5"/>
      <c r="G191" s="5"/>
      <c r="H191" s="5"/>
      <c r="I191" s="5"/>
      <c r="J191" s="5"/>
      <c r="K191" s="5"/>
      <c r="L191" s="5"/>
      <c r="M191" s="5"/>
      <c r="N191" s="5"/>
      <c r="O191" s="8"/>
      <c r="Q191" s="146"/>
      <c r="R191" s="146"/>
      <c r="S191" s="146"/>
      <c r="T191" s="146"/>
    </row>
    <row r="192" spans="1:28" x14ac:dyDescent="0.2">
      <c r="A192" s="9"/>
      <c r="B192" s="242" t="s">
        <v>2641</v>
      </c>
      <c r="C192" s="242"/>
      <c r="E192" s="5" t="s">
        <v>20</v>
      </c>
      <c r="H192" s="160" t="s">
        <v>24</v>
      </c>
      <c r="J192" s="5" t="s">
        <v>2642</v>
      </c>
      <c r="K192" s="5"/>
      <c r="M192" s="5"/>
      <c r="N192" s="5"/>
      <c r="O192" s="50"/>
      <c r="Q192" s="147"/>
      <c r="R192" s="148"/>
      <c r="S192" s="148"/>
      <c r="T192" s="147"/>
    </row>
    <row r="193" spans="1:18" x14ac:dyDescent="0.2">
      <c r="A193" s="9"/>
      <c r="C193" s="121">
        <v>41963</v>
      </c>
      <c r="D193" s="5"/>
      <c r="E193" s="120">
        <v>1910</v>
      </c>
      <c r="F193" s="5"/>
      <c r="G193" s="5"/>
      <c r="H193" s="140" t="s">
        <v>2713</v>
      </c>
      <c r="J193" s="5"/>
      <c r="K193" s="121">
        <v>36534</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9" t="s">
        <v>29</v>
      </c>
      <c r="B197" s="200"/>
      <c r="C197" s="200"/>
      <c r="D197" s="200"/>
      <c r="E197" s="200"/>
      <c r="F197" s="200"/>
      <c r="G197" s="200"/>
      <c r="H197" s="200"/>
      <c r="I197" s="200"/>
      <c r="J197" s="200"/>
      <c r="K197" s="200"/>
      <c r="L197" s="200"/>
      <c r="M197" s="200"/>
      <c r="N197" s="200"/>
      <c r="O197" s="204"/>
      <c r="P197" s="77"/>
    </row>
    <row r="198" spans="1:18" ht="22" thickBot="1" x14ac:dyDescent="0.25">
      <c r="A198" s="9"/>
      <c r="B198" s="5"/>
      <c r="C198" s="5"/>
      <c r="D198" s="5"/>
      <c r="E198" s="5"/>
      <c r="F198" s="5"/>
      <c r="G198" s="5"/>
      <c r="H198" s="5"/>
      <c r="I198" s="5"/>
      <c r="J198" s="5"/>
      <c r="K198" s="5"/>
      <c r="L198" s="5"/>
      <c r="M198" s="5"/>
      <c r="N198" s="5"/>
      <c r="O198" s="178" t="str">
        <f>HYPERLINK("#Integrante_2!A1","INICIO")</f>
        <v>INICIO</v>
      </c>
    </row>
    <row r="199" spans="1:18" ht="231" customHeight="1" x14ac:dyDescent="0.2">
      <c r="A199" s="9"/>
      <c r="B199" s="216" t="s">
        <v>2664</v>
      </c>
      <c r="C199" s="216"/>
      <c r="D199" s="216"/>
      <c r="E199" s="216"/>
      <c r="F199" s="216"/>
      <c r="G199" s="216"/>
      <c r="H199" s="216"/>
      <c r="I199" s="216"/>
      <c r="J199" s="216"/>
      <c r="K199" s="216"/>
      <c r="L199" s="216"/>
      <c r="M199" s="216"/>
      <c r="N199" s="216"/>
      <c r="O199" s="8"/>
    </row>
    <row r="200" spans="1:18" x14ac:dyDescent="0.2">
      <c r="A200" s="9"/>
      <c r="B200" s="239"/>
      <c r="C200" s="239"/>
      <c r="D200" s="239"/>
      <c r="E200" s="239"/>
      <c r="F200" s="239"/>
      <c r="G200" s="239"/>
      <c r="H200" s="239"/>
      <c r="I200" s="239"/>
      <c r="J200" s="239"/>
      <c r="K200" s="239"/>
      <c r="L200" s="239"/>
      <c r="M200" s="239"/>
      <c r="N200" s="239"/>
      <c r="O200" s="8"/>
    </row>
    <row r="201" spans="1:18" x14ac:dyDescent="0.2">
      <c r="A201" s="9"/>
      <c r="B201" s="240" t="s">
        <v>2653</v>
      </c>
      <c r="C201" s="241"/>
      <c r="D201" s="241"/>
      <c r="E201" s="241"/>
      <c r="F201" s="241"/>
      <c r="G201" s="241"/>
      <c r="H201" s="241"/>
      <c r="I201" s="241"/>
      <c r="J201" s="241"/>
      <c r="K201" s="241"/>
      <c r="L201" s="241"/>
      <c r="M201" s="241"/>
      <c r="N201" s="241"/>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0"/>
      <c r="D211" s="21"/>
      <c r="G211" s="27" t="s">
        <v>2625</v>
      </c>
      <c r="H211" s="141" t="s">
        <v>2714</v>
      </c>
      <c r="J211" s="27" t="s">
        <v>2627</v>
      </c>
      <c r="K211" s="141" t="s">
        <v>2714</v>
      </c>
      <c r="L211" s="21"/>
      <c r="M211" s="21"/>
      <c r="N211" s="21"/>
      <c r="O211" s="8"/>
    </row>
    <row r="212" spans="1:15" x14ac:dyDescent="0.2">
      <c r="A212" s="9"/>
      <c r="B212" s="27" t="s">
        <v>2624</v>
      </c>
      <c r="C212" s="140" t="s">
        <v>2713</v>
      </c>
      <c r="D212" s="21"/>
      <c r="G212" s="27" t="s">
        <v>2626</v>
      </c>
      <c r="H212" s="141" t="s">
        <v>2715</v>
      </c>
      <c r="J212" s="27" t="s">
        <v>2628</v>
      </c>
      <c r="K212" s="140" t="s">
        <v>2716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whole" allowBlank="1" showInputMessage="1" showErrorMessage="1" sqref="N15" xr:uid="{139F5B77-77E9-4648-8FDC-0DDCA8D30EA8}">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10"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4"/>
      <c r="B8" s="178" t="str">
        <f>HYPERLINK("#Integrante_3!B20","IDENTIFICACIÓN DEL OFERENTE")</f>
        <v>IDENTIFICACIÓN DEL OFERENTE</v>
      </c>
      <c r="C8" s="181"/>
      <c r="D8" s="185"/>
      <c r="E8" s="205" t="str">
        <f>HYPERLINK("#Integrante_3!A109","CAPACIDAD RESIDUAL")</f>
        <v>CAPACIDAD RESIDUAL</v>
      </c>
      <c r="F8" s="206"/>
      <c r="G8" s="207"/>
      <c r="H8" s="186"/>
      <c r="I8" s="178" t="str">
        <f>HYPERLINK("#Integrante_3!N162","DISCAPACIDAD")</f>
        <v>DISCAPACIDAD</v>
      </c>
      <c r="J8" s="182"/>
      <c r="K8" s="178" t="str">
        <f>HYPERLINK("#Integrante_3!A188","TRAYECTORIA")</f>
        <v>TRAYECTORIA</v>
      </c>
      <c r="L8" s="181"/>
      <c r="M8" s="36"/>
      <c r="N8" s="36"/>
      <c r="O8" s="43"/>
    </row>
    <row r="9" spans="1:20" ht="30.75" customHeight="1" thickBot="1" x14ac:dyDescent="0.25">
      <c r="A9" s="184"/>
      <c r="B9" s="178" t="str">
        <f>HYPERLINK("#Integrante_3!I20","DATOS CONTRATO INVITACIÓN")</f>
        <v>DATOS CONTRATO INVITACIÓN</v>
      </c>
      <c r="C9" s="181"/>
      <c r="D9" s="181"/>
      <c r="E9" s="205" t="str">
        <f>HYPERLINK("#Integrante_3!A162","TALENTO HUMANO")</f>
        <v>TALENTO HUMANO</v>
      </c>
      <c r="F9" s="206"/>
      <c r="G9" s="207"/>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25">
      <c r="A10" s="184"/>
      <c r="B10" s="178" t="str">
        <f>HYPERLINK("#Integrante_3!B48","EXPERIENCIA TERRITORIAL")</f>
        <v>EXPERIENCIA TERRITORIAL</v>
      </c>
      <c r="C10" s="181"/>
      <c r="D10" s="181"/>
      <c r="E10" s="205" t="str">
        <f>HYPERLINK("#Integrante_3!F162","INFRAESTRUCTURA")</f>
        <v>INFRAESTRUCTURA</v>
      </c>
      <c r="F10" s="206"/>
      <c r="G10" s="207"/>
      <c r="H10" s="186"/>
      <c r="I10" s="178" t="str">
        <f>HYPERLINK("#Integrante_3!L176","VALOR TÉCNICO AGREGADO")</f>
        <v>VALOR TÉCNICO AGREGADO</v>
      </c>
      <c r="J10" s="183"/>
      <c r="K10" s="181"/>
      <c r="L10" s="181"/>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c r="D15" s="35"/>
      <c r="E15" s="35"/>
      <c r="F15" s="5"/>
      <c r="G15" s="32" t="s">
        <v>1168</v>
      </c>
      <c r="H15" s="104"/>
      <c r="I15" s="32" t="s">
        <v>2629</v>
      </c>
      <c r="J15" s="109" t="s">
        <v>2637</v>
      </c>
      <c r="L15" s="198" t="s">
        <v>8</v>
      </c>
      <c r="M15" s="198"/>
      <c r="N15" s="176"/>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0"/>
      <c r="D19" s="160"/>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c r="C20" s="5"/>
      <c r="D20" s="161"/>
      <c r="E20" s="153" t="s">
        <v>2670</v>
      </c>
      <c r="F20" s="155"/>
      <c r="G20" s="5"/>
      <c r="H20" s="208"/>
      <c r="I20" s="142"/>
      <c r="J20" s="143"/>
      <c r="K20" s="144"/>
      <c r="L20" s="145"/>
      <c r="M20" s="145"/>
      <c r="N20" s="128">
        <f>+(M20-L20)/30</f>
        <v>0</v>
      </c>
      <c r="O20" s="131"/>
      <c r="U20" s="127"/>
      <c r="V20" s="106">
        <f ca="1">NOW()</f>
        <v>44193.621409259256</v>
      </c>
      <c r="W20" s="106">
        <f ca="1">NOW()</f>
        <v>44193.621409259256</v>
      </c>
    </row>
    <row r="21" spans="1:23" ht="30" customHeight="1" outlineLevel="1" x14ac:dyDescent="0.2">
      <c r="A21" s="9"/>
      <c r="B21" s="71"/>
      <c r="C21" s="5"/>
      <c r="D21" s="5"/>
      <c r="E21" s="5"/>
      <c r="F21" s="5"/>
      <c r="G21" s="5"/>
      <c r="H21" s="163"/>
      <c r="I21" s="142"/>
      <c r="J21" s="143"/>
      <c r="K21" s="144"/>
      <c r="L21" s="145"/>
      <c r="M21" s="145"/>
      <c r="N21" s="128">
        <f t="shared" ref="N21:N35" si="0">+(M21-L21)/30</f>
        <v>0</v>
      </c>
      <c r="O21" s="132"/>
    </row>
    <row r="22" spans="1:23" ht="30" customHeight="1" outlineLevel="1" x14ac:dyDescent="0.2">
      <c r="A22" s="9"/>
      <c r="B22" s="71"/>
      <c r="C22" s="5"/>
      <c r="D22" s="5"/>
      <c r="E22" s="5"/>
      <c r="F22" s="5"/>
      <c r="G22" s="5"/>
      <c r="H22" s="163"/>
      <c r="I22" s="142"/>
      <c r="J22" s="143"/>
      <c r="K22" s="144"/>
      <c r="L22" s="145"/>
      <c r="M22" s="145"/>
      <c r="N22" s="129">
        <f t="shared" si="0"/>
        <v>0</v>
      </c>
      <c r="O22" s="132"/>
    </row>
    <row r="23" spans="1:23" ht="30" customHeight="1" outlineLevel="1" x14ac:dyDescent="0.2">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
      <c r="A24" s="9"/>
      <c r="B24" s="102"/>
      <c r="C24" s="21"/>
      <c r="D24" s="21"/>
      <c r="E24" s="21"/>
      <c r="F24" s="5"/>
      <c r="G24" s="5"/>
      <c r="H24" s="163"/>
      <c r="I24" s="142"/>
      <c r="J24" s="143"/>
      <c r="K24" s="144"/>
      <c r="L24" s="145"/>
      <c r="M24" s="145"/>
      <c r="N24" s="129">
        <f t="shared" si="0"/>
        <v>0</v>
      </c>
      <c r="O24" s="132"/>
    </row>
    <row r="25" spans="1:23" ht="30" customHeight="1" outlineLevel="1" x14ac:dyDescent="0.2">
      <c r="A25" s="9"/>
      <c r="B25" s="102"/>
      <c r="C25" s="21"/>
      <c r="D25" s="21"/>
      <c r="E25" s="21"/>
      <c r="F25" s="5"/>
      <c r="G25" s="5"/>
      <c r="H25" s="163"/>
      <c r="I25" s="142"/>
      <c r="J25" s="143"/>
      <c r="K25" s="144"/>
      <c r="L25" s="145"/>
      <c r="M25" s="145"/>
      <c r="N25" s="129">
        <f t="shared" si="0"/>
        <v>0</v>
      </c>
      <c r="O25" s="132"/>
    </row>
    <row r="26" spans="1:23" ht="30" customHeight="1" outlineLevel="1" x14ac:dyDescent="0.2">
      <c r="A26" s="9"/>
      <c r="B26" s="102"/>
      <c r="C26" s="21"/>
      <c r="D26" s="21"/>
      <c r="E26" s="21"/>
      <c r="F26" s="5"/>
      <c r="G26" s="5"/>
      <c r="H26" s="163"/>
      <c r="I26" s="142"/>
      <c r="J26" s="143"/>
      <c r="K26" s="144"/>
      <c r="L26" s="145"/>
      <c r="M26" s="145"/>
      <c r="N26" s="129">
        <f t="shared" si="0"/>
        <v>0</v>
      </c>
      <c r="O26" s="132"/>
    </row>
    <row r="27" spans="1:23" ht="30" customHeight="1" outlineLevel="1" x14ac:dyDescent="0.2">
      <c r="A27" s="9"/>
      <c r="B27" s="102"/>
      <c r="C27" s="21"/>
      <c r="D27" s="21"/>
      <c r="E27" s="21"/>
      <c r="F27" s="5"/>
      <c r="G27" s="5"/>
      <c r="H27" s="163"/>
      <c r="I27" s="142"/>
      <c r="J27" s="143"/>
      <c r="K27" s="144"/>
      <c r="L27" s="145"/>
      <c r="M27" s="145"/>
      <c r="N27" s="129">
        <f t="shared" si="0"/>
        <v>0</v>
      </c>
      <c r="O27" s="132"/>
    </row>
    <row r="28" spans="1:23" ht="30" customHeight="1" outlineLevel="1" x14ac:dyDescent="0.2">
      <c r="A28" s="9"/>
      <c r="B28" s="102"/>
      <c r="C28" s="21"/>
      <c r="D28" s="21"/>
      <c r="E28" s="21"/>
      <c r="F28" s="5"/>
      <c r="G28" s="5"/>
      <c r="H28" s="163"/>
      <c r="I28" s="142"/>
      <c r="J28" s="143"/>
      <c r="K28" s="144"/>
      <c r="L28" s="145"/>
      <c r="M28" s="145"/>
      <c r="N28" s="129">
        <f t="shared" si="0"/>
        <v>0</v>
      </c>
      <c r="O28" s="132"/>
    </row>
    <row r="29" spans="1:23" ht="30" customHeight="1" outlineLevel="1" x14ac:dyDescent="0.2">
      <c r="A29" s="9"/>
      <c r="B29" s="71"/>
      <c r="C29" s="5"/>
      <c r="D29" s="5"/>
      <c r="E29" s="5"/>
      <c r="F29" s="5"/>
      <c r="G29" s="5"/>
      <c r="H29" s="163"/>
      <c r="I29" s="142"/>
      <c r="J29" s="143"/>
      <c r="K29" s="144"/>
      <c r="L29" s="145"/>
      <c r="M29" s="145"/>
      <c r="N29" s="129">
        <f t="shared" si="0"/>
        <v>0</v>
      </c>
      <c r="O29" s="132"/>
    </row>
    <row r="30" spans="1:23" ht="30" customHeight="1" outlineLevel="1" x14ac:dyDescent="0.2">
      <c r="A30" s="9"/>
      <c r="B30" s="71"/>
      <c r="C30" s="5"/>
      <c r="D30" s="5"/>
      <c r="E30" s="5"/>
      <c r="F30" s="5"/>
      <c r="G30" s="5"/>
      <c r="H30" s="163"/>
      <c r="I30" s="142"/>
      <c r="J30" s="143"/>
      <c r="K30" s="144"/>
      <c r="L30" s="145"/>
      <c r="M30" s="145"/>
      <c r="N30" s="129">
        <f t="shared" si="0"/>
        <v>0</v>
      </c>
      <c r="O30" s="132"/>
    </row>
    <row r="31" spans="1:23" ht="30" customHeight="1" outlineLevel="1" x14ac:dyDescent="0.2">
      <c r="A31" s="9"/>
      <c r="B31" s="71"/>
      <c r="C31" s="5"/>
      <c r="D31" s="5"/>
      <c r="E31" s="5"/>
      <c r="F31" s="5"/>
      <c r="G31" s="5"/>
      <c r="H31" s="163"/>
      <c r="I31" s="142"/>
      <c r="J31" s="143"/>
      <c r="K31" s="144"/>
      <c r="L31" s="145"/>
      <c r="M31" s="145"/>
      <c r="N31" s="129">
        <f t="shared" si="0"/>
        <v>0</v>
      </c>
      <c r="O31" s="132"/>
    </row>
    <row r="32" spans="1:23" ht="30" customHeight="1" outlineLevel="1" x14ac:dyDescent="0.2">
      <c r="A32" s="9"/>
      <c r="B32" s="71"/>
      <c r="C32" s="5"/>
      <c r="D32" s="5"/>
      <c r="E32" s="5"/>
      <c r="F32" s="5"/>
      <c r="G32" s="5"/>
      <c r="H32" s="163"/>
      <c r="I32" s="142"/>
      <c r="J32" s="143"/>
      <c r="K32" s="144"/>
      <c r="L32" s="145"/>
      <c r="M32" s="145"/>
      <c r="N32" s="129">
        <f t="shared" si="0"/>
        <v>0</v>
      </c>
      <c r="O32" s="132"/>
    </row>
    <row r="33" spans="1:16" ht="30" customHeight="1" outlineLevel="1" x14ac:dyDescent="0.2">
      <c r="A33" s="9"/>
      <c r="B33" s="71"/>
      <c r="C33" s="5"/>
      <c r="D33" s="5"/>
      <c r="E33" s="5"/>
      <c r="F33" s="5"/>
      <c r="G33" s="5"/>
      <c r="H33" s="163"/>
      <c r="I33" s="142"/>
      <c r="J33" s="143"/>
      <c r="K33" s="144"/>
      <c r="L33" s="145"/>
      <c r="M33" s="145"/>
      <c r="N33" s="129">
        <f t="shared" si="0"/>
        <v>0</v>
      </c>
      <c r="O33" s="132"/>
    </row>
    <row r="34" spans="1:16" ht="30" customHeight="1" outlineLevel="1" x14ac:dyDescent="0.2">
      <c r="A34" s="9"/>
      <c r="B34" s="71"/>
      <c r="C34" s="5"/>
      <c r="D34" s="5"/>
      <c r="E34" s="5"/>
      <c r="F34" s="5"/>
      <c r="G34" s="5"/>
      <c r="H34" s="163"/>
      <c r="I34" s="142"/>
      <c r="J34" s="143"/>
      <c r="K34" s="144"/>
      <c r="L34" s="145"/>
      <c r="M34" s="145"/>
      <c r="N34" s="129">
        <f t="shared" si="0"/>
        <v>0</v>
      </c>
      <c r="O34" s="132"/>
    </row>
    <row r="35" spans="1:16" ht="30" customHeight="1" outlineLevel="1" x14ac:dyDescent="0.2">
      <c r="A35" s="9"/>
      <c r="B35" s="71"/>
      <c r="C35" s="5"/>
      <c r="D35" s="5"/>
      <c r="E35" s="5"/>
      <c r="F35" s="5"/>
      <c r="G35" s="5"/>
      <c r="H35" s="163"/>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e">
        <f>VLOOKUP(B20,EAS!A2:B1439,2,0)</f>
        <v>#N/A</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25">
      <c r="A107" s="137">
        <v>60</v>
      </c>
      <c r="B107" s="117"/>
      <c r="C107" s="119"/>
      <c r="D107" s="116"/>
      <c r="E107" s="138"/>
      <c r="F107" s="138"/>
      <c r="G107" s="165" t="str">
        <f t="shared" si="1"/>
        <v/>
      </c>
      <c r="H107" s="117"/>
      <c r="I107" s="116"/>
      <c r="J107" s="116"/>
      <c r="K107" s="118"/>
      <c r="L107" s="119"/>
      <c r="M107" s="174"/>
      <c r="N107" s="119"/>
      <c r="O107" s="119"/>
      <c r="P107" s="80"/>
    </row>
    <row r="108" spans="1:16" ht="29.5" customHeight="1" thickBot="1" x14ac:dyDescent="0.25">
      <c r="O108" s="178" t="str">
        <f>HYPERLINK("#Integrante_3!A1","INICIO")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25">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 customHeight="1" thickBot="1" x14ac:dyDescent="0.25">
      <c r="O159" s="178" t="str">
        <f>HYPERLINK("#Integrante_3!A1","INICIO")</f>
        <v>INICIO</v>
      </c>
    </row>
    <row r="160" spans="1:16" s="19" customFormat="1" ht="31.5" customHeight="1" thickBot="1" x14ac:dyDescent="0.25">
      <c r="A160" s="199" t="s">
        <v>13</v>
      </c>
      <c r="B160" s="200"/>
      <c r="C160" s="200"/>
      <c r="D160" s="200"/>
      <c r="E160" s="204"/>
      <c r="F160" s="200" t="s">
        <v>15</v>
      </c>
      <c r="G160" s="200"/>
      <c r="H160" s="200"/>
      <c r="I160" s="199" t="s">
        <v>16</v>
      </c>
      <c r="J160" s="200"/>
      <c r="K160" s="200"/>
      <c r="L160" s="200"/>
      <c r="M160" s="200"/>
      <c r="N160" s="200"/>
      <c r="O160" s="204"/>
      <c r="P160" s="77"/>
    </row>
    <row r="161" spans="1:28" ht="51.75" customHeight="1" x14ac:dyDescent="0.2">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
      <c r="A162" s="158"/>
      <c r="B162" s="159"/>
      <c r="C162" s="159"/>
      <c r="E162" s="8"/>
      <c r="F162" s="159"/>
      <c r="G162" s="159"/>
      <c r="H162" s="159"/>
      <c r="I162" s="158"/>
      <c r="J162" s="159"/>
      <c r="K162" s="5"/>
      <c r="L162" s="5"/>
      <c r="M162" s="5"/>
      <c r="N162" s="150"/>
      <c r="O162" s="8"/>
      <c r="Q162" s="4" t="s">
        <v>2649</v>
      </c>
    </row>
    <row r="163" spans="1:28" x14ac:dyDescent="0.2">
      <c r="A163" s="9"/>
      <c r="B163" s="201" t="s">
        <v>2618</v>
      </c>
      <c r="C163" s="201"/>
      <c r="D163" s="201"/>
      <c r="E163" s="8"/>
      <c r="F163" s="5"/>
      <c r="G163" s="249" t="s">
        <v>2618</v>
      </c>
      <c r="H163" s="249"/>
      <c r="I163" s="250" t="s">
        <v>1164</v>
      </c>
      <c r="J163" s="251"/>
      <c r="K163" s="251"/>
      <c r="L163" s="251"/>
      <c r="M163" s="251"/>
      <c r="N163" s="108"/>
      <c r="O163" s="8"/>
      <c r="S163" s="51"/>
    </row>
    <row r="164" spans="1:28" x14ac:dyDescent="0.2">
      <c r="A164" s="9"/>
      <c r="B164" s="5"/>
      <c r="C164" s="5"/>
      <c r="D164" s="151" t="s">
        <v>14</v>
      </c>
      <c r="E164" s="8"/>
      <c r="F164" s="5"/>
      <c r="G164" s="160" t="s">
        <v>14</v>
      </c>
      <c r="I164" s="9"/>
      <c r="J164" s="5"/>
      <c r="K164" s="5"/>
      <c r="L164" s="5"/>
      <c r="M164" s="5"/>
      <c r="N164" s="5"/>
      <c r="O164" s="8"/>
    </row>
    <row r="165" spans="1:28" x14ac:dyDescent="0.2">
      <c r="A165" s="9"/>
      <c r="D165" s="108"/>
      <c r="E165" s="8"/>
      <c r="F165" s="5"/>
      <c r="G165" s="108"/>
      <c r="I165" s="252" t="s">
        <v>2648</v>
      </c>
      <c r="J165" s="253"/>
      <c r="K165" s="253"/>
      <c r="L165" s="253"/>
      <c r="M165" s="253"/>
      <c r="N165" s="253"/>
      <c r="O165" s="254"/>
      <c r="U165" s="51"/>
    </row>
    <row r="166" spans="1:28" x14ac:dyDescent="0.2">
      <c r="A166" s="9"/>
      <c r="B166" s="263" t="s">
        <v>2663</v>
      </c>
      <c r="C166" s="263"/>
      <c r="D166" s="263"/>
      <c r="E166" s="8"/>
      <c r="F166" s="5"/>
      <c r="H166" s="82" t="s">
        <v>2662</v>
      </c>
      <c r="I166" s="252"/>
      <c r="J166" s="253"/>
      <c r="K166" s="253"/>
      <c r="L166" s="253"/>
      <c r="M166" s="253"/>
      <c r="N166" s="253"/>
      <c r="O166" s="254"/>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199" t="s">
        <v>2678</v>
      </c>
      <c r="B170" s="200"/>
      <c r="C170" s="200"/>
      <c r="D170" s="200"/>
      <c r="E170" s="200"/>
      <c r="F170" s="200"/>
      <c r="G170" s="200"/>
      <c r="H170" s="200"/>
      <c r="I170" s="200"/>
      <c r="J170" s="200"/>
      <c r="K170" s="200"/>
      <c r="L170" s="200"/>
      <c r="M170" s="200"/>
      <c r="N170" s="200"/>
      <c r="O170" s="204"/>
      <c r="P170" s="77"/>
    </row>
    <row r="171" spans="1:28" ht="15" customHeight="1" x14ac:dyDescent="0.2">
      <c r="A171" s="220" t="s">
        <v>2677</v>
      </c>
      <c r="B171" s="221"/>
      <c r="C171" s="221"/>
      <c r="D171" s="221"/>
      <c r="E171" s="221"/>
      <c r="F171" s="221"/>
      <c r="G171" s="221"/>
      <c r="H171" s="221"/>
      <c r="I171" s="221"/>
      <c r="J171" s="221"/>
      <c r="K171" s="221"/>
      <c r="L171" s="221"/>
      <c r="M171" s="221"/>
      <c r="N171" s="221"/>
      <c r="O171" s="222"/>
    </row>
    <row r="172" spans="1:28" ht="25" thickBot="1" x14ac:dyDescent="0.25">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5" t="s">
        <v>2671</v>
      </c>
      <c r="C174" s="255"/>
      <c r="D174" s="255"/>
      <c r="E174" s="255"/>
      <c r="F174" s="255"/>
      <c r="G174" s="255"/>
      <c r="H174" s="20"/>
      <c r="I174" s="259" t="s">
        <v>2675</v>
      </c>
      <c r="J174" s="260"/>
      <c r="K174" s="260"/>
      <c r="L174" s="260"/>
      <c r="M174" s="260"/>
      <c r="O174" s="178" t="str">
        <f>HYPERLINK("#Integrante_3!A1","INICIO")</f>
        <v>INICIO</v>
      </c>
      <c r="Q174" s="19"/>
      <c r="R174" s="19"/>
      <c r="S174" s="19"/>
      <c r="T174" s="19"/>
      <c r="U174" s="19"/>
      <c r="V174" s="19"/>
      <c r="W174" s="19"/>
      <c r="X174" s="19"/>
      <c r="Y174" s="19"/>
      <c r="Z174" s="19"/>
      <c r="AA174" s="19"/>
      <c r="AB174" s="19"/>
    </row>
    <row r="175" spans="1:28" ht="24" x14ac:dyDescent="0.2">
      <c r="A175" s="9"/>
      <c r="B175" s="228" t="s">
        <v>17</v>
      </c>
      <c r="C175" s="229"/>
      <c r="D175" s="230"/>
      <c r="E175" s="259" t="s">
        <v>2620</v>
      </c>
      <c r="F175" s="260"/>
      <c r="G175" s="261"/>
      <c r="H175" s="5"/>
      <c r="I175" s="228" t="s">
        <v>17</v>
      </c>
      <c r="J175" s="229"/>
      <c r="K175" s="229"/>
      <c r="L175" s="230"/>
      <c r="M175" s="237" t="s">
        <v>2680</v>
      </c>
      <c r="O175" s="8"/>
      <c r="Q175" s="19"/>
      <c r="R175" s="157"/>
      <c r="S175" s="19"/>
      <c r="T175" s="19"/>
      <c r="U175" s="19"/>
      <c r="V175" s="19"/>
      <c r="W175" s="19"/>
      <c r="X175" s="19"/>
      <c r="Y175" s="19"/>
      <c r="Z175" s="19"/>
      <c r="AA175" s="19"/>
      <c r="AB175" s="19"/>
    </row>
    <row r="176" spans="1:28" ht="24" x14ac:dyDescent="0.2">
      <c r="A176" s="9"/>
      <c r="B176" s="256"/>
      <c r="C176" s="257"/>
      <c r="D176" s="258"/>
      <c r="E176" s="157" t="s">
        <v>2621</v>
      </c>
      <c r="F176" s="157" t="s">
        <v>2622</v>
      </c>
      <c r="G176" s="157" t="s">
        <v>2623</v>
      </c>
      <c r="H176" s="5"/>
      <c r="I176" s="256"/>
      <c r="J176" s="257"/>
      <c r="K176" s="257"/>
      <c r="L176" s="258"/>
      <c r="M176" s="238"/>
      <c r="O176" s="8"/>
      <c r="Q176" s="19"/>
      <c r="R176" s="157" t="s">
        <v>2623</v>
      </c>
      <c r="S176" s="19"/>
      <c r="T176" s="19"/>
      <c r="U176" s="19"/>
      <c r="V176" s="19"/>
      <c r="W176" s="19"/>
      <c r="X176" s="19"/>
      <c r="Y176" s="19"/>
      <c r="Z176" s="19"/>
      <c r="AA176" s="19"/>
      <c r="AB176" s="19"/>
    </row>
    <row r="177" spans="1:28" ht="24" x14ac:dyDescent="0.2">
      <c r="A177" s="9"/>
      <c r="B177" s="226" t="s">
        <v>2671</v>
      </c>
      <c r="C177" s="226"/>
      <c r="D177" s="226"/>
      <c r="E177" s="24">
        <v>0.02</v>
      </c>
      <c r="F177" s="171"/>
      <c r="G177" s="172" t="str">
        <f>IF(F177&gt;0,SUM(E177+F177),"")</f>
        <v/>
      </c>
      <c r="H177" s="5"/>
      <c r="I177" s="217" t="s">
        <v>2675</v>
      </c>
      <c r="J177" s="218"/>
      <c r="K177" s="218"/>
      <c r="L177" s="219"/>
      <c r="M177" s="171"/>
      <c r="O177" s="8"/>
      <c r="Q177" s="19"/>
      <c r="R177" s="172" t="str">
        <f>IF(M177&gt;0,SUM(L177+M177),"")</f>
        <v/>
      </c>
      <c r="S177" s="19"/>
      <c r="T177" s="19"/>
      <c r="U177" s="19"/>
      <c r="V177" s="19"/>
      <c r="W177" s="19"/>
      <c r="X177" s="19"/>
      <c r="Y177" s="19"/>
      <c r="Z177" s="19"/>
      <c r="AA177" s="19"/>
      <c r="AB177" s="19"/>
    </row>
    <row r="178" spans="1:28" ht="24" hidden="1" x14ac:dyDescent="0.2">
      <c r="A178" s="9"/>
      <c r="B178" s="226" t="s">
        <v>1165</v>
      </c>
      <c r="C178" s="226"/>
      <c r="D178" s="226"/>
      <c r="E178" s="24">
        <v>0.02</v>
      </c>
      <c r="F178" s="69"/>
      <c r="G178" s="156" t="str">
        <f>IF(F178&gt;0,SUM(E178+F178),"")</f>
        <v/>
      </c>
      <c r="H178" s="5"/>
      <c r="I178" s="217" t="s">
        <v>1169</v>
      </c>
      <c r="J178" s="218"/>
      <c r="K178" s="219"/>
      <c r="L178" s="24">
        <v>0.02</v>
      </c>
      <c r="M178" s="69"/>
      <c r="N178" s="156" t="str">
        <f>IF(M178&gt;0,SUM(L178+M178),"")</f>
        <v/>
      </c>
      <c r="O178" s="8"/>
      <c r="Q178" s="19"/>
      <c r="R178" s="19"/>
      <c r="S178" s="19"/>
      <c r="T178" s="19"/>
      <c r="U178" s="19"/>
      <c r="V178" s="19"/>
      <c r="W178" s="19"/>
      <c r="X178" s="19"/>
      <c r="Y178" s="19"/>
      <c r="Z178" s="19"/>
      <c r="AA178" s="19"/>
      <c r="AB178" s="19"/>
    </row>
    <row r="179" spans="1:28" ht="24" hidden="1" x14ac:dyDescent="0.2">
      <c r="A179" s="9"/>
      <c r="B179" s="226" t="s">
        <v>1166</v>
      </c>
      <c r="C179" s="226"/>
      <c r="D179" s="226"/>
      <c r="E179" s="24">
        <v>0.02</v>
      </c>
      <c r="F179" s="69"/>
      <c r="G179" s="156" t="str">
        <f>IF(F179&gt;0,SUM(E179+F179),"")</f>
        <v/>
      </c>
      <c r="H179" s="5"/>
      <c r="I179" s="217" t="s">
        <v>1170</v>
      </c>
      <c r="J179" s="218"/>
      <c r="K179" s="219"/>
      <c r="L179" s="24">
        <v>0.02</v>
      </c>
      <c r="M179" s="69"/>
      <c r="N179" s="156" t="str">
        <f>IF(M179&gt;0,SUM(L179+M179),"")</f>
        <v/>
      </c>
      <c r="O179" s="8"/>
      <c r="Q179" s="19"/>
      <c r="R179" s="19"/>
      <c r="S179" s="19"/>
      <c r="T179" s="19"/>
      <c r="U179" s="19"/>
      <c r="V179" s="19"/>
      <c r="W179" s="19"/>
      <c r="X179" s="19"/>
      <c r="Y179" s="19"/>
      <c r="Z179" s="19"/>
      <c r="AA179" s="19"/>
      <c r="AB179" s="19"/>
    </row>
    <row r="180" spans="1:28" ht="24" hidden="1" x14ac:dyDescent="0.2">
      <c r="A180" s="9"/>
      <c r="B180" s="226" t="s">
        <v>1167</v>
      </c>
      <c r="C180" s="226"/>
      <c r="D180" s="226"/>
      <c r="E180" s="24">
        <v>0.03</v>
      </c>
      <c r="F180" s="69"/>
      <c r="G180" s="156" t="str">
        <f>IF(F180&gt;0,SUM(E180+F180),"")</f>
        <v/>
      </c>
      <c r="H180" s="5"/>
      <c r="I180" s="217" t="s">
        <v>1171</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17" t="s">
        <v>1172</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77">
        <f>+SUM(G177:G180)</f>
        <v>0</v>
      </c>
      <c r="D183" s="162" t="s">
        <v>2633</v>
      </c>
      <c r="E183" s="95">
        <f>+(C183*SUM(K20:K35))</f>
        <v>0</v>
      </c>
      <c r="F183" s="93"/>
      <c r="G183" s="94"/>
      <c r="H183" s="89"/>
      <c r="I183" s="91" t="s">
        <v>2632</v>
      </c>
      <c r="J183" s="177">
        <f>M177</f>
        <v>0</v>
      </c>
      <c r="K183" s="227" t="s">
        <v>2633</v>
      </c>
      <c r="L183" s="227"/>
      <c r="M183" s="95">
        <f>+J183*K20</f>
        <v>0</v>
      </c>
      <c r="N183" s="96"/>
      <c r="O183" s="97"/>
    </row>
    <row r="184" spans="1:28" ht="16" thickBot="1" x14ac:dyDescent="0.25">
      <c r="A184" s="10"/>
      <c r="B184" s="98"/>
      <c r="C184" s="98"/>
      <c r="D184" s="98"/>
      <c r="E184" s="98"/>
      <c r="F184" s="98"/>
      <c r="G184" s="98"/>
      <c r="H184" s="98"/>
      <c r="I184" s="173" t="s">
        <v>2676</v>
      </c>
      <c r="J184" s="98"/>
      <c r="K184" s="98"/>
      <c r="L184" s="98"/>
      <c r="M184" s="98"/>
      <c r="N184" s="99"/>
      <c r="O184" s="100"/>
    </row>
    <row r="185" spans="1:28" ht="8.25" customHeight="1" thickBot="1" x14ac:dyDescent="0.25"/>
    <row r="186" spans="1:28" s="19" customFormat="1" ht="31.5" customHeight="1" thickBot="1" x14ac:dyDescent="0.25">
      <c r="A186" s="199" t="s">
        <v>18</v>
      </c>
      <c r="B186" s="200"/>
      <c r="C186" s="200"/>
      <c r="D186" s="200"/>
      <c r="E186" s="200"/>
      <c r="F186" s="200"/>
      <c r="G186" s="200"/>
      <c r="H186" s="200"/>
      <c r="I186" s="200"/>
      <c r="J186" s="200"/>
      <c r="K186" s="200"/>
      <c r="L186" s="200"/>
      <c r="M186" s="200"/>
      <c r="N186" s="200"/>
      <c r="O186" s="204"/>
      <c r="P186" s="77"/>
    </row>
    <row r="187" spans="1:28" ht="15" customHeight="1" x14ac:dyDescent="0.2">
      <c r="A187" s="220" t="s">
        <v>19</v>
      </c>
      <c r="B187" s="221"/>
      <c r="C187" s="221"/>
      <c r="D187" s="221"/>
      <c r="E187" s="221"/>
      <c r="F187" s="221"/>
      <c r="G187" s="221"/>
      <c r="H187" s="221"/>
      <c r="I187" s="221"/>
      <c r="J187" s="221"/>
      <c r="K187" s="221"/>
      <c r="L187" s="221"/>
      <c r="M187" s="221"/>
      <c r="N187" s="221"/>
      <c r="O187" s="222"/>
    </row>
    <row r="188" spans="1:28" ht="16" thickBot="1" x14ac:dyDescent="0.25">
      <c r="A188" s="223"/>
      <c r="B188" s="224"/>
      <c r="C188" s="224"/>
      <c r="D188" s="224"/>
      <c r="E188" s="224"/>
      <c r="F188" s="224"/>
      <c r="G188" s="224"/>
      <c r="H188" s="224"/>
      <c r="I188" s="224"/>
      <c r="J188" s="224"/>
      <c r="K188" s="224"/>
      <c r="L188" s="224"/>
      <c r="M188" s="224"/>
      <c r="N188" s="224"/>
      <c r="O188" s="225"/>
    </row>
    <row r="189" spans="1:28" x14ac:dyDescent="0.2">
      <c r="A189" s="9"/>
      <c r="B189" s="5"/>
      <c r="C189" s="5"/>
      <c r="D189" s="5"/>
      <c r="E189" s="5"/>
      <c r="F189" s="5"/>
      <c r="G189" s="5"/>
      <c r="H189" s="5"/>
      <c r="I189" s="5"/>
      <c r="J189" s="5"/>
      <c r="K189" s="5"/>
      <c r="L189" s="5"/>
      <c r="M189" s="5"/>
      <c r="N189" s="5"/>
      <c r="O189" s="8"/>
      <c r="Q189" s="146"/>
      <c r="R189" s="146"/>
      <c r="S189" s="146"/>
      <c r="T189" s="146"/>
    </row>
    <row r="190" spans="1:28" x14ac:dyDescent="0.2">
      <c r="A190" s="9"/>
      <c r="B190" s="242" t="s">
        <v>2641</v>
      </c>
      <c r="C190" s="242"/>
      <c r="E190" s="5" t="s">
        <v>20</v>
      </c>
      <c r="H190" s="160" t="s">
        <v>24</v>
      </c>
      <c r="J190" s="5" t="s">
        <v>2642</v>
      </c>
      <c r="K190" s="5"/>
      <c r="M190" s="5"/>
      <c r="N190" s="5"/>
      <c r="O190" s="8"/>
      <c r="Q190" s="147"/>
      <c r="R190" s="148"/>
      <c r="S190" s="148"/>
      <c r="T190" s="147"/>
    </row>
    <row r="191" spans="1:28" x14ac:dyDescent="0.2">
      <c r="A191" s="9"/>
      <c r="C191" s="121"/>
      <c r="D191" s="5"/>
      <c r="E191" s="120"/>
      <c r="F191" s="5"/>
      <c r="G191" s="5"/>
      <c r="H191" s="140"/>
      <c r="J191" s="5"/>
      <c r="K191" s="121"/>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199" t="s">
        <v>29</v>
      </c>
      <c r="B195" s="200"/>
      <c r="C195" s="200"/>
      <c r="D195" s="200"/>
      <c r="E195" s="200"/>
      <c r="F195" s="200"/>
      <c r="G195" s="200"/>
      <c r="H195" s="200"/>
      <c r="I195" s="200"/>
      <c r="J195" s="200"/>
      <c r="K195" s="200"/>
      <c r="L195" s="200"/>
      <c r="M195" s="200"/>
      <c r="N195" s="200"/>
      <c r="O195" s="204"/>
      <c r="P195" s="77"/>
    </row>
    <row r="196" spans="1:18" ht="22" thickBot="1" x14ac:dyDescent="0.25">
      <c r="A196" s="9"/>
      <c r="B196" s="5"/>
      <c r="C196" s="5"/>
      <c r="D196" s="5"/>
      <c r="E196" s="5"/>
      <c r="F196" s="5"/>
      <c r="G196" s="5"/>
      <c r="H196" s="5"/>
      <c r="I196" s="5"/>
      <c r="J196" s="5"/>
      <c r="K196" s="5"/>
      <c r="L196" s="5"/>
      <c r="M196" s="5"/>
      <c r="N196" s="5"/>
      <c r="O196" s="178" t="str">
        <f>HYPERLINK("#Integrante_3!A1","INICIO")</f>
        <v>INICIO</v>
      </c>
    </row>
    <row r="197" spans="1:18" ht="231" customHeight="1" x14ac:dyDescent="0.2">
      <c r="A197" s="9"/>
      <c r="B197" s="216" t="s">
        <v>2664</v>
      </c>
      <c r="C197" s="216"/>
      <c r="D197" s="216"/>
      <c r="E197" s="216"/>
      <c r="F197" s="216"/>
      <c r="G197" s="216"/>
      <c r="H197" s="216"/>
      <c r="I197" s="216"/>
      <c r="J197" s="216"/>
      <c r="K197" s="216"/>
      <c r="L197" s="216"/>
      <c r="M197" s="216"/>
      <c r="N197" s="216"/>
      <c r="O197" s="8"/>
    </row>
    <row r="198" spans="1:18" x14ac:dyDescent="0.2">
      <c r="A198" s="9"/>
      <c r="B198" s="239"/>
      <c r="C198" s="239"/>
      <c r="D198" s="239"/>
      <c r="E198" s="239"/>
      <c r="F198" s="239"/>
      <c r="G198" s="239"/>
      <c r="H198" s="239"/>
      <c r="I198" s="239"/>
      <c r="J198" s="239"/>
      <c r="K198" s="239"/>
      <c r="L198" s="239"/>
      <c r="M198" s="239"/>
      <c r="N198" s="239"/>
      <c r="O198" s="8"/>
    </row>
    <row r="199" spans="1:18" x14ac:dyDescent="0.2">
      <c r="A199" s="9"/>
      <c r="B199" s="240" t="s">
        <v>2653</v>
      </c>
      <c r="C199" s="241"/>
      <c r="D199" s="241"/>
      <c r="E199" s="241"/>
      <c r="F199" s="241"/>
      <c r="G199" s="241"/>
      <c r="H199" s="241"/>
      <c r="I199" s="241"/>
      <c r="J199" s="241"/>
      <c r="K199" s="241"/>
      <c r="L199" s="241"/>
      <c r="M199" s="241"/>
      <c r="N199" s="241"/>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0"/>
      <c r="D209" s="21"/>
      <c r="G209" s="27" t="s">
        <v>2625</v>
      </c>
      <c r="H209" s="141"/>
      <c r="J209" s="27" t="s">
        <v>2627</v>
      </c>
      <c r="K209" s="141"/>
      <c r="L209" s="21"/>
      <c r="M209" s="21"/>
      <c r="N209" s="21"/>
      <c r="O209" s="8"/>
    </row>
    <row r="210" spans="1:15" x14ac:dyDescent="0.2">
      <c r="A210" s="9"/>
      <c r="B210" s="27" t="s">
        <v>2624</v>
      </c>
      <c r="C210" s="140"/>
      <c r="D210" s="21"/>
      <c r="G210" s="27" t="s">
        <v>2626</v>
      </c>
      <c r="H210" s="141"/>
      <c r="J210" s="27" t="s">
        <v>2628</v>
      </c>
      <c r="K210" s="140"/>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whole" allowBlank="1" showInputMessage="1" showErrorMessage="1" sqref="N15" xr:uid="{BC3186AD-A0D6-4AB4-B96F-6287F9FCBDDF}">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4"/>
      <c r="B8" s="178" t="str">
        <f>HYPERLINK("#Integrante_4!B20","IDENTIFICACIÓN DEL OFERENTE")</f>
        <v>IDENTIFICACIÓN DEL OFERENTE</v>
      </c>
      <c r="C8" s="181"/>
      <c r="D8" s="185"/>
      <c r="E8" s="205" t="str">
        <f>HYPERLINK("#Integrante_4!A109","CAPACIDAD RESIDUAL")</f>
        <v>CAPACIDAD RESIDUAL</v>
      </c>
      <c r="F8" s="206"/>
      <c r="G8" s="207"/>
      <c r="H8" s="186"/>
      <c r="I8" s="178" t="str">
        <f>HYPERLINK("#Integrante_4!N162","DISCAPACIDAD")</f>
        <v>DISCAPACIDAD</v>
      </c>
      <c r="J8" s="182"/>
      <c r="K8" s="178" t="str">
        <f>HYPERLINK("#Integrante_4!A188","TRAYECTORIA")</f>
        <v>TRAYECTORIA</v>
      </c>
      <c r="L8" s="181"/>
      <c r="M8" s="36"/>
      <c r="N8" s="36"/>
      <c r="O8" s="43"/>
    </row>
    <row r="9" spans="1:20" ht="30.75" customHeight="1" thickBot="1" x14ac:dyDescent="0.25">
      <c r="A9" s="184"/>
      <c r="B9" s="178" t="str">
        <f>HYPERLINK("#Integrante_4!I20","DATOS CONTRATO INVITACIÓN")</f>
        <v>DATOS CONTRATO INVITACIÓN</v>
      </c>
      <c r="C9" s="181"/>
      <c r="D9" s="181"/>
      <c r="E9" s="205" t="str">
        <f>HYPERLINK("#Integrante_4!A162","TALENTO HUMANO")</f>
        <v>TALENTO HUMANO</v>
      </c>
      <c r="F9" s="206"/>
      <c r="G9" s="207"/>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25">
      <c r="A10" s="184"/>
      <c r="B10" s="178" t="str">
        <f>HYPERLINK("#Integrante_4!B48","EXPERIENCIA TERRITORIAL")</f>
        <v>EXPERIENCIA TERRITORIAL</v>
      </c>
      <c r="C10" s="181"/>
      <c r="D10" s="181"/>
      <c r="E10" s="205" t="str">
        <f>HYPERLINK("#Integrante_4!F162","INFRAESTRUCTURA")</f>
        <v>INFRAESTRUCTURA</v>
      </c>
      <c r="F10" s="206"/>
      <c r="G10" s="207"/>
      <c r="H10" s="186"/>
      <c r="I10" s="178" t="str">
        <f>HYPERLINK("#Integrante_4!L176","VALOR TÉCNICO AGREGADO")</f>
        <v>VALOR TÉCNICO AGREGADO</v>
      </c>
      <c r="J10" s="183"/>
      <c r="K10" s="181"/>
      <c r="L10" s="181"/>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c r="D15" s="35"/>
      <c r="E15" s="35"/>
      <c r="F15" s="5"/>
      <c r="G15" s="32" t="s">
        <v>1168</v>
      </c>
      <c r="H15" s="104"/>
      <c r="I15" s="32" t="s">
        <v>2629</v>
      </c>
      <c r="J15" s="109" t="s">
        <v>2637</v>
      </c>
      <c r="L15" s="198" t="s">
        <v>8</v>
      </c>
      <c r="M15" s="198"/>
      <c r="N15" s="176"/>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0"/>
      <c r="D19" s="160"/>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c r="C20" s="5"/>
      <c r="D20" s="161"/>
      <c r="E20" s="153" t="s">
        <v>2670</v>
      </c>
      <c r="F20" s="155"/>
      <c r="G20" s="5"/>
      <c r="H20" s="208"/>
      <c r="I20" s="142"/>
      <c r="J20" s="143"/>
      <c r="K20" s="144"/>
      <c r="L20" s="145"/>
      <c r="M20" s="145"/>
      <c r="N20" s="128">
        <f>+(M20-L20)/30</f>
        <v>0</v>
      </c>
      <c r="O20" s="131"/>
      <c r="U20" s="127"/>
      <c r="V20" s="106">
        <f ca="1">NOW()</f>
        <v>44193.621409259256</v>
      </c>
      <c r="W20" s="106">
        <f ca="1">NOW()</f>
        <v>44193.621409259256</v>
      </c>
    </row>
    <row r="21" spans="1:23" ht="30" customHeight="1" outlineLevel="1" x14ac:dyDescent="0.2">
      <c r="A21" s="9"/>
      <c r="B21" s="71"/>
      <c r="C21" s="5"/>
      <c r="D21" s="5"/>
      <c r="E21" s="5"/>
      <c r="F21" s="5"/>
      <c r="G21" s="5"/>
      <c r="H21" s="163"/>
      <c r="I21" s="142"/>
      <c r="J21" s="143"/>
      <c r="K21" s="144"/>
      <c r="L21" s="145"/>
      <c r="M21" s="145"/>
      <c r="N21" s="128">
        <f t="shared" ref="N21:N35" si="0">+(M21-L21)/30</f>
        <v>0</v>
      </c>
      <c r="O21" s="132"/>
    </row>
    <row r="22" spans="1:23" ht="30" customHeight="1" outlineLevel="1" x14ac:dyDescent="0.2">
      <c r="A22" s="9"/>
      <c r="B22" s="71"/>
      <c r="C22" s="5"/>
      <c r="D22" s="5"/>
      <c r="E22" s="5"/>
      <c r="F22" s="5"/>
      <c r="G22" s="5"/>
      <c r="H22" s="163"/>
      <c r="I22" s="142"/>
      <c r="J22" s="143"/>
      <c r="K22" s="144"/>
      <c r="L22" s="145"/>
      <c r="M22" s="145"/>
      <c r="N22" s="129">
        <f t="shared" si="0"/>
        <v>0</v>
      </c>
      <c r="O22" s="132"/>
    </row>
    <row r="23" spans="1:23" ht="30" customHeight="1" outlineLevel="1" x14ac:dyDescent="0.2">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
      <c r="A24" s="9"/>
      <c r="B24" s="102"/>
      <c r="C24" s="21"/>
      <c r="D24" s="21"/>
      <c r="E24" s="21"/>
      <c r="F24" s="5"/>
      <c r="G24" s="5"/>
      <c r="H24" s="163"/>
      <c r="I24" s="142"/>
      <c r="J24" s="143"/>
      <c r="K24" s="144"/>
      <c r="L24" s="145"/>
      <c r="M24" s="145"/>
      <c r="N24" s="129">
        <f t="shared" si="0"/>
        <v>0</v>
      </c>
      <c r="O24" s="132"/>
    </row>
    <row r="25" spans="1:23" ht="30" customHeight="1" outlineLevel="1" x14ac:dyDescent="0.2">
      <c r="A25" s="9"/>
      <c r="B25" s="102"/>
      <c r="C25" s="21"/>
      <c r="D25" s="21"/>
      <c r="E25" s="21"/>
      <c r="F25" s="5"/>
      <c r="G25" s="5"/>
      <c r="H25" s="163"/>
      <c r="I25" s="142"/>
      <c r="J25" s="143"/>
      <c r="K25" s="144"/>
      <c r="L25" s="145"/>
      <c r="M25" s="145"/>
      <c r="N25" s="129">
        <f t="shared" si="0"/>
        <v>0</v>
      </c>
      <c r="O25" s="132"/>
    </row>
    <row r="26" spans="1:23" ht="30" customHeight="1" outlineLevel="1" x14ac:dyDescent="0.2">
      <c r="A26" s="9"/>
      <c r="B26" s="102"/>
      <c r="C26" s="21"/>
      <c r="D26" s="21"/>
      <c r="E26" s="21"/>
      <c r="F26" s="5"/>
      <c r="G26" s="5"/>
      <c r="H26" s="163"/>
      <c r="I26" s="142"/>
      <c r="J26" s="143"/>
      <c r="K26" s="144"/>
      <c r="L26" s="145"/>
      <c r="M26" s="145"/>
      <c r="N26" s="129">
        <f t="shared" si="0"/>
        <v>0</v>
      </c>
      <c r="O26" s="132"/>
    </row>
    <row r="27" spans="1:23" ht="30" customHeight="1" outlineLevel="1" x14ac:dyDescent="0.2">
      <c r="A27" s="9"/>
      <c r="B27" s="102"/>
      <c r="C27" s="21"/>
      <c r="D27" s="21"/>
      <c r="E27" s="21"/>
      <c r="F27" s="5"/>
      <c r="G27" s="5"/>
      <c r="H27" s="163"/>
      <c r="I27" s="142"/>
      <c r="J27" s="143"/>
      <c r="K27" s="144"/>
      <c r="L27" s="145"/>
      <c r="M27" s="145"/>
      <c r="N27" s="129">
        <f t="shared" si="0"/>
        <v>0</v>
      </c>
      <c r="O27" s="132"/>
    </row>
    <row r="28" spans="1:23" ht="30" customHeight="1" outlineLevel="1" x14ac:dyDescent="0.2">
      <c r="A28" s="9"/>
      <c r="B28" s="102"/>
      <c r="C28" s="21"/>
      <c r="D28" s="21"/>
      <c r="E28" s="21"/>
      <c r="F28" s="5"/>
      <c r="G28" s="5"/>
      <c r="H28" s="163"/>
      <c r="I28" s="142"/>
      <c r="J28" s="143"/>
      <c r="K28" s="144"/>
      <c r="L28" s="145"/>
      <c r="M28" s="145"/>
      <c r="N28" s="129">
        <f t="shared" si="0"/>
        <v>0</v>
      </c>
      <c r="O28" s="132"/>
    </row>
    <row r="29" spans="1:23" ht="30" customHeight="1" outlineLevel="1" x14ac:dyDescent="0.2">
      <c r="A29" s="9"/>
      <c r="B29" s="71"/>
      <c r="C29" s="5"/>
      <c r="D29" s="5"/>
      <c r="E29" s="5"/>
      <c r="F29" s="5"/>
      <c r="G29" s="5"/>
      <c r="H29" s="163"/>
      <c r="I29" s="142"/>
      <c r="J29" s="143"/>
      <c r="K29" s="144"/>
      <c r="L29" s="145"/>
      <c r="M29" s="145"/>
      <c r="N29" s="129">
        <f t="shared" si="0"/>
        <v>0</v>
      </c>
      <c r="O29" s="132"/>
    </row>
    <row r="30" spans="1:23" ht="30" customHeight="1" outlineLevel="1" x14ac:dyDescent="0.2">
      <c r="A30" s="9"/>
      <c r="B30" s="71"/>
      <c r="C30" s="5"/>
      <c r="D30" s="5"/>
      <c r="E30" s="5"/>
      <c r="F30" s="5"/>
      <c r="G30" s="5"/>
      <c r="H30" s="163"/>
      <c r="I30" s="142"/>
      <c r="J30" s="143"/>
      <c r="K30" s="144"/>
      <c r="L30" s="145"/>
      <c r="M30" s="145"/>
      <c r="N30" s="129">
        <f t="shared" si="0"/>
        <v>0</v>
      </c>
      <c r="O30" s="132"/>
    </row>
    <row r="31" spans="1:23" ht="30" customHeight="1" outlineLevel="1" x14ac:dyDescent="0.2">
      <c r="A31" s="9"/>
      <c r="B31" s="71"/>
      <c r="C31" s="5"/>
      <c r="D31" s="5"/>
      <c r="E31" s="5"/>
      <c r="F31" s="5"/>
      <c r="G31" s="5"/>
      <c r="H31" s="163"/>
      <c r="I31" s="142"/>
      <c r="J31" s="143"/>
      <c r="K31" s="144"/>
      <c r="L31" s="145"/>
      <c r="M31" s="145"/>
      <c r="N31" s="129">
        <f t="shared" si="0"/>
        <v>0</v>
      </c>
      <c r="O31" s="132"/>
    </row>
    <row r="32" spans="1:23" ht="30" customHeight="1" outlineLevel="1" x14ac:dyDescent="0.2">
      <c r="A32" s="9"/>
      <c r="B32" s="71"/>
      <c r="C32" s="5"/>
      <c r="D32" s="5"/>
      <c r="E32" s="5"/>
      <c r="F32" s="5"/>
      <c r="G32" s="5"/>
      <c r="H32" s="163"/>
      <c r="I32" s="142"/>
      <c r="J32" s="143"/>
      <c r="K32" s="144"/>
      <c r="L32" s="145"/>
      <c r="M32" s="145"/>
      <c r="N32" s="129">
        <f t="shared" si="0"/>
        <v>0</v>
      </c>
      <c r="O32" s="132"/>
    </row>
    <row r="33" spans="1:16" ht="30" customHeight="1" outlineLevel="1" x14ac:dyDescent="0.2">
      <c r="A33" s="9"/>
      <c r="B33" s="71"/>
      <c r="C33" s="5"/>
      <c r="D33" s="5"/>
      <c r="E33" s="5"/>
      <c r="F33" s="5"/>
      <c r="G33" s="5"/>
      <c r="H33" s="163"/>
      <c r="I33" s="142"/>
      <c r="J33" s="143"/>
      <c r="K33" s="144"/>
      <c r="L33" s="145"/>
      <c r="M33" s="145"/>
      <c r="N33" s="129">
        <f t="shared" si="0"/>
        <v>0</v>
      </c>
      <c r="O33" s="132"/>
    </row>
    <row r="34" spans="1:16" ht="30" customHeight="1" outlineLevel="1" x14ac:dyDescent="0.2">
      <c r="A34" s="9"/>
      <c r="B34" s="71"/>
      <c r="C34" s="5"/>
      <c r="D34" s="5"/>
      <c r="E34" s="5"/>
      <c r="F34" s="5"/>
      <c r="G34" s="5"/>
      <c r="H34" s="163"/>
      <c r="I34" s="142"/>
      <c r="J34" s="143"/>
      <c r="K34" s="144"/>
      <c r="L34" s="145"/>
      <c r="M34" s="145"/>
      <c r="N34" s="129">
        <f t="shared" si="0"/>
        <v>0</v>
      </c>
      <c r="O34" s="132"/>
    </row>
    <row r="35" spans="1:16" ht="30" customHeight="1" outlineLevel="1" x14ac:dyDescent="0.2">
      <c r="A35" s="9"/>
      <c r="B35" s="71"/>
      <c r="C35" s="5"/>
      <c r="D35" s="5"/>
      <c r="E35" s="5"/>
      <c r="F35" s="5"/>
      <c r="G35" s="5"/>
      <c r="H35" s="163"/>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e">
        <f>VLOOKUP(B20,EAS!A2:B1439,2,0)</f>
        <v>#N/A</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25">
      <c r="A107" s="137">
        <v>60</v>
      </c>
      <c r="B107" s="117"/>
      <c r="C107" s="119"/>
      <c r="D107" s="116"/>
      <c r="E107" s="138"/>
      <c r="F107" s="138"/>
      <c r="G107" s="165" t="str">
        <f t="shared" si="1"/>
        <v/>
      </c>
      <c r="H107" s="117"/>
      <c r="I107" s="116"/>
      <c r="J107" s="116"/>
      <c r="K107" s="118"/>
      <c r="L107" s="119"/>
      <c r="M107" s="113"/>
      <c r="N107" s="119"/>
      <c r="O107" s="119"/>
      <c r="P107" s="80"/>
    </row>
    <row r="108" spans="1:16" ht="29.5" customHeight="1" thickBot="1" x14ac:dyDescent="0.25">
      <c r="O108" s="178" t="str">
        <f>HYPERLINK("#Integrante_4!A1","INICIO")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25">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 customHeight="1" thickBot="1" x14ac:dyDescent="0.25">
      <c r="O161" s="178" t="str">
        <f>HYPERLINK("#Integrante_4!A1","INICIO")</f>
        <v>INICIO</v>
      </c>
    </row>
    <row r="162" spans="1:28" s="19" customFormat="1" ht="31.5" customHeight="1" thickBot="1" x14ac:dyDescent="0.25">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
      <c r="A164" s="158"/>
      <c r="B164" s="159"/>
      <c r="C164" s="159"/>
      <c r="E164" s="8"/>
      <c r="F164" s="159"/>
      <c r="G164" s="159"/>
      <c r="H164" s="159"/>
      <c r="I164" s="158"/>
      <c r="J164" s="159"/>
      <c r="K164" s="5"/>
      <c r="L164" s="5"/>
      <c r="M164" s="5"/>
      <c r="N164" s="150"/>
      <c r="O164" s="8"/>
      <c r="Q164" s="4" t="s">
        <v>2649</v>
      </c>
    </row>
    <row r="165" spans="1:28" x14ac:dyDescent="0.2">
      <c r="A165" s="9"/>
      <c r="B165" s="201" t="s">
        <v>2618</v>
      </c>
      <c r="C165" s="201"/>
      <c r="D165" s="201"/>
      <c r="E165" s="8"/>
      <c r="F165" s="5"/>
      <c r="G165" s="249" t="s">
        <v>2618</v>
      </c>
      <c r="H165" s="249"/>
      <c r="I165" s="250" t="s">
        <v>1164</v>
      </c>
      <c r="J165" s="251"/>
      <c r="K165" s="251"/>
      <c r="L165" s="251"/>
      <c r="M165" s="251"/>
      <c r="N165" s="108"/>
      <c r="O165" s="8"/>
      <c r="S165" s="51"/>
    </row>
    <row r="166" spans="1:28" x14ac:dyDescent="0.2">
      <c r="A166" s="9"/>
      <c r="B166" s="5"/>
      <c r="C166" s="5"/>
      <c r="D166" s="151" t="s">
        <v>14</v>
      </c>
      <c r="E166" s="8"/>
      <c r="F166" s="5"/>
      <c r="G166" s="160" t="s">
        <v>14</v>
      </c>
      <c r="I166" s="9"/>
      <c r="J166" s="5"/>
      <c r="K166" s="5"/>
      <c r="L166" s="5"/>
      <c r="M166" s="5"/>
      <c r="N166" s="5"/>
      <c r="O166" s="8"/>
    </row>
    <row r="167" spans="1:28" x14ac:dyDescent="0.2">
      <c r="A167" s="9"/>
      <c r="D167" s="108"/>
      <c r="E167" s="8"/>
      <c r="F167" s="5"/>
      <c r="G167" s="108"/>
      <c r="I167" s="252" t="s">
        <v>2648</v>
      </c>
      <c r="J167" s="253"/>
      <c r="K167" s="253"/>
      <c r="L167" s="253"/>
      <c r="M167" s="253"/>
      <c r="N167" s="253"/>
      <c r="O167" s="254"/>
      <c r="U167" s="51"/>
    </row>
    <row r="168" spans="1:28" x14ac:dyDescent="0.2">
      <c r="A168" s="9"/>
      <c r="B168" s="263" t="s">
        <v>2663</v>
      </c>
      <c r="C168" s="263"/>
      <c r="D168" s="263"/>
      <c r="E168" s="8"/>
      <c r="F168" s="5"/>
      <c r="H168" s="82" t="s">
        <v>2662</v>
      </c>
      <c r="I168" s="252"/>
      <c r="J168" s="253"/>
      <c r="K168" s="253"/>
      <c r="L168" s="253"/>
      <c r="M168" s="253"/>
      <c r="N168" s="253"/>
      <c r="O168" s="254"/>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9" t="s">
        <v>2678</v>
      </c>
      <c r="B172" s="200"/>
      <c r="C172" s="200"/>
      <c r="D172" s="200"/>
      <c r="E172" s="200"/>
      <c r="F172" s="200"/>
      <c r="G172" s="200"/>
      <c r="H172" s="200"/>
      <c r="I172" s="200"/>
      <c r="J172" s="200"/>
      <c r="K172" s="200"/>
      <c r="L172" s="200"/>
      <c r="M172" s="200"/>
      <c r="N172" s="200"/>
      <c r="O172" s="204"/>
      <c r="P172" s="77"/>
    </row>
    <row r="173" spans="1:28" ht="15" customHeight="1" x14ac:dyDescent="0.2">
      <c r="A173" s="220" t="s">
        <v>2677</v>
      </c>
      <c r="B173" s="221"/>
      <c r="C173" s="221"/>
      <c r="D173" s="221"/>
      <c r="E173" s="221"/>
      <c r="F173" s="221"/>
      <c r="G173" s="221"/>
      <c r="H173" s="221"/>
      <c r="I173" s="221"/>
      <c r="J173" s="221"/>
      <c r="K173" s="221"/>
      <c r="L173" s="221"/>
      <c r="M173" s="221"/>
      <c r="N173" s="221"/>
      <c r="O173" s="222"/>
    </row>
    <row r="174" spans="1:28" ht="25" thickBot="1" x14ac:dyDescent="0.25">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5" t="s">
        <v>2671</v>
      </c>
      <c r="C176" s="255"/>
      <c r="D176" s="255"/>
      <c r="E176" s="255"/>
      <c r="F176" s="255"/>
      <c r="G176" s="255"/>
      <c r="H176" s="20"/>
      <c r="I176" s="259" t="s">
        <v>2675</v>
      </c>
      <c r="J176" s="260"/>
      <c r="K176" s="260"/>
      <c r="L176" s="260"/>
      <c r="M176" s="260"/>
      <c r="O176" s="178" t="str">
        <f>HYPERLINK("#Integrante_4!A1","INICIO")</f>
        <v>INICIO</v>
      </c>
      <c r="Q176" s="19"/>
      <c r="R176" s="19"/>
      <c r="S176" s="19"/>
      <c r="T176" s="19"/>
      <c r="U176" s="19"/>
      <c r="V176" s="19"/>
      <c r="W176" s="19"/>
      <c r="X176" s="19"/>
      <c r="Y176" s="19"/>
      <c r="Z176" s="19"/>
      <c r="AA176" s="19"/>
      <c r="AB176" s="19"/>
    </row>
    <row r="177" spans="1:28" ht="24" x14ac:dyDescent="0.2">
      <c r="A177" s="9"/>
      <c r="B177" s="228" t="s">
        <v>17</v>
      </c>
      <c r="C177" s="229"/>
      <c r="D177" s="230"/>
      <c r="E177" s="259" t="s">
        <v>2620</v>
      </c>
      <c r="F177" s="260"/>
      <c r="G177" s="261"/>
      <c r="H177" s="5"/>
      <c r="I177" s="228" t="s">
        <v>17</v>
      </c>
      <c r="J177" s="229"/>
      <c r="K177" s="229"/>
      <c r="L177" s="230"/>
      <c r="M177" s="237" t="s">
        <v>2680</v>
      </c>
      <c r="O177" s="8"/>
      <c r="Q177" s="19"/>
      <c r="R177" s="157"/>
      <c r="S177" s="19"/>
      <c r="T177" s="19"/>
      <c r="U177" s="19"/>
      <c r="V177" s="19"/>
      <c r="W177" s="19"/>
      <c r="X177" s="19"/>
      <c r="Y177" s="19"/>
      <c r="Z177" s="19"/>
      <c r="AA177" s="19"/>
      <c r="AB177" s="19"/>
    </row>
    <row r="178" spans="1:28" ht="24" x14ac:dyDescent="0.2">
      <c r="A178" s="9"/>
      <c r="B178" s="256"/>
      <c r="C178" s="257"/>
      <c r="D178" s="258"/>
      <c r="E178" s="157" t="s">
        <v>2621</v>
      </c>
      <c r="F178" s="157" t="s">
        <v>2622</v>
      </c>
      <c r="G178" s="157" t="s">
        <v>2623</v>
      </c>
      <c r="H178" s="5"/>
      <c r="I178" s="256"/>
      <c r="J178" s="257"/>
      <c r="K178" s="257"/>
      <c r="L178" s="258"/>
      <c r="M178" s="238"/>
      <c r="O178" s="8"/>
      <c r="Q178" s="19"/>
      <c r="R178" s="157" t="s">
        <v>2623</v>
      </c>
      <c r="S178" s="19"/>
      <c r="T178" s="19"/>
      <c r="U178" s="19"/>
      <c r="V178" s="19"/>
      <c r="W178" s="19"/>
      <c r="X178" s="19"/>
      <c r="Y178" s="19"/>
      <c r="Z178" s="19"/>
      <c r="AA178" s="19"/>
      <c r="AB178" s="19"/>
    </row>
    <row r="179" spans="1:28" ht="24" x14ac:dyDescent="0.2">
      <c r="A179" s="9"/>
      <c r="B179" s="226" t="s">
        <v>2671</v>
      </c>
      <c r="C179" s="226"/>
      <c r="D179" s="226"/>
      <c r="E179" s="24">
        <v>0.02</v>
      </c>
      <c r="F179" s="171"/>
      <c r="G179" s="172" t="str">
        <f>IF(F179&gt;0,SUM(E179+F179),"")</f>
        <v/>
      </c>
      <c r="H179" s="5"/>
      <c r="I179" s="217" t="s">
        <v>2675</v>
      </c>
      <c r="J179" s="218"/>
      <c r="K179" s="218"/>
      <c r="L179" s="219"/>
      <c r="M179" s="171"/>
      <c r="O179" s="8"/>
      <c r="Q179" s="19"/>
      <c r="R179" s="172" t="str">
        <f>IF(M179&gt;0,SUM(L179+M179),"")</f>
        <v/>
      </c>
      <c r="S179" s="19"/>
      <c r="T179" s="19"/>
      <c r="U179" s="19"/>
      <c r="V179" s="19"/>
      <c r="W179" s="19"/>
      <c r="X179" s="19"/>
      <c r="Y179" s="19"/>
      <c r="Z179" s="19"/>
      <c r="AA179" s="19"/>
      <c r="AB179" s="19"/>
    </row>
    <row r="180" spans="1:28" ht="24" hidden="1" x14ac:dyDescent="0.2">
      <c r="A180" s="9"/>
      <c r="B180" s="226" t="s">
        <v>1165</v>
      </c>
      <c r="C180" s="226"/>
      <c r="D180" s="226"/>
      <c r="E180" s="24">
        <v>0.02</v>
      </c>
      <c r="F180" s="69"/>
      <c r="G180" s="156" t="str">
        <f>IF(F180&gt;0,SUM(E180+F180),"")</f>
        <v/>
      </c>
      <c r="H180" s="5"/>
      <c r="I180" s="217" t="s">
        <v>1169</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226" t="s">
        <v>1166</v>
      </c>
      <c r="C181" s="226"/>
      <c r="D181" s="226"/>
      <c r="E181" s="24">
        <v>0.02</v>
      </c>
      <c r="F181" s="69"/>
      <c r="G181" s="156" t="str">
        <f>IF(F181&gt;0,SUM(E181+F181),"")</f>
        <v/>
      </c>
      <c r="H181" s="5"/>
      <c r="I181" s="217" t="s">
        <v>1170</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ht="24" hidden="1" x14ac:dyDescent="0.2">
      <c r="A182" s="9"/>
      <c r="B182" s="226" t="s">
        <v>1167</v>
      </c>
      <c r="C182" s="226"/>
      <c r="D182" s="226"/>
      <c r="E182" s="24">
        <v>0.03</v>
      </c>
      <c r="F182" s="69"/>
      <c r="G182" s="156" t="str">
        <f>IF(F182&gt;0,SUM(E182+F182),"")</f>
        <v/>
      </c>
      <c r="H182" s="5"/>
      <c r="I182" s="217" t="s">
        <v>1171</v>
      </c>
      <c r="J182" s="218"/>
      <c r="K182" s="219"/>
      <c r="L182" s="24">
        <v>0.02</v>
      </c>
      <c r="M182" s="69"/>
      <c r="N182" s="156"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7" t="s">
        <v>1172</v>
      </c>
      <c r="J183" s="218"/>
      <c r="K183" s="219"/>
      <c r="L183" s="24">
        <v>0.02</v>
      </c>
      <c r="M183" s="69"/>
      <c r="N183" s="156"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7">
        <f>+SUM(G179:G182)</f>
        <v>0</v>
      </c>
      <c r="D185" s="162" t="s">
        <v>2633</v>
      </c>
      <c r="E185" s="95">
        <f>+(C185*SUM(K20:K35))</f>
        <v>0</v>
      </c>
      <c r="F185" s="93"/>
      <c r="G185" s="94"/>
      <c r="H185" s="89"/>
      <c r="I185" s="91" t="s">
        <v>2632</v>
      </c>
      <c r="J185" s="177">
        <f>M179</f>
        <v>0</v>
      </c>
      <c r="K185" s="227" t="s">
        <v>2633</v>
      </c>
      <c r="L185" s="227"/>
      <c r="M185" s="95">
        <f>+J185*K20</f>
        <v>0</v>
      </c>
      <c r="N185" s="96"/>
      <c r="O185" s="97"/>
    </row>
    <row r="186" spans="1:28" ht="16" thickBot="1" x14ac:dyDescent="0.25">
      <c r="A186" s="10"/>
      <c r="B186" s="98"/>
      <c r="C186" s="98"/>
      <c r="D186" s="98"/>
      <c r="E186" s="98"/>
      <c r="F186" s="98"/>
      <c r="G186" s="98"/>
      <c r="H186" s="98"/>
      <c r="I186" s="173" t="s">
        <v>2676</v>
      </c>
      <c r="J186" s="98"/>
      <c r="K186" s="98"/>
      <c r="L186" s="98"/>
      <c r="M186" s="98"/>
      <c r="N186" s="99"/>
      <c r="O186" s="100"/>
    </row>
    <row r="187" spans="1:28" ht="8.25" customHeight="1" thickBot="1" x14ac:dyDescent="0.25"/>
    <row r="188" spans="1:28" s="19" customFormat="1" ht="31.5" customHeight="1" thickBot="1" x14ac:dyDescent="0.25">
      <c r="A188" s="199" t="s">
        <v>18</v>
      </c>
      <c r="B188" s="200"/>
      <c r="C188" s="200"/>
      <c r="D188" s="200"/>
      <c r="E188" s="200"/>
      <c r="F188" s="200"/>
      <c r="G188" s="200"/>
      <c r="H188" s="200"/>
      <c r="I188" s="200"/>
      <c r="J188" s="200"/>
      <c r="K188" s="200"/>
      <c r="L188" s="200"/>
      <c r="M188" s="200"/>
      <c r="N188" s="200"/>
      <c r="O188" s="204"/>
      <c r="P188" s="77"/>
    </row>
    <row r="189" spans="1:28" ht="15" customHeight="1" x14ac:dyDescent="0.2">
      <c r="A189" s="220" t="s">
        <v>19</v>
      </c>
      <c r="B189" s="221"/>
      <c r="C189" s="221"/>
      <c r="D189" s="221"/>
      <c r="E189" s="221"/>
      <c r="F189" s="221"/>
      <c r="G189" s="221"/>
      <c r="H189" s="221"/>
      <c r="I189" s="221"/>
      <c r="J189" s="221"/>
      <c r="K189" s="221"/>
      <c r="L189" s="221"/>
      <c r="M189" s="221"/>
      <c r="N189" s="221"/>
      <c r="O189" s="222"/>
    </row>
    <row r="190" spans="1:28" ht="16" thickBot="1" x14ac:dyDescent="0.25">
      <c r="A190" s="223"/>
      <c r="B190" s="224"/>
      <c r="C190" s="224"/>
      <c r="D190" s="224"/>
      <c r="E190" s="224"/>
      <c r="F190" s="224"/>
      <c r="G190" s="224"/>
      <c r="H190" s="224"/>
      <c r="I190" s="224"/>
      <c r="J190" s="224"/>
      <c r="K190" s="224"/>
      <c r="L190" s="224"/>
      <c r="M190" s="224"/>
      <c r="N190" s="224"/>
      <c r="O190" s="225"/>
    </row>
    <row r="191" spans="1:28" x14ac:dyDescent="0.2">
      <c r="A191" s="9"/>
      <c r="B191" s="5"/>
      <c r="C191" s="5"/>
      <c r="D191" s="5"/>
      <c r="E191" s="5"/>
      <c r="F191" s="5"/>
      <c r="G191" s="5"/>
      <c r="H191" s="5"/>
      <c r="I191" s="5"/>
      <c r="J191" s="5"/>
      <c r="K191" s="5"/>
      <c r="L191" s="5"/>
      <c r="M191" s="5"/>
      <c r="N191" s="5"/>
      <c r="O191" s="8"/>
      <c r="Q191" s="146"/>
      <c r="R191" s="146"/>
      <c r="S191" s="146"/>
      <c r="T191" s="146"/>
    </row>
    <row r="192" spans="1:28" x14ac:dyDescent="0.2">
      <c r="A192" s="9"/>
      <c r="B192" s="242" t="s">
        <v>2641</v>
      </c>
      <c r="C192" s="242"/>
      <c r="E192" s="5" t="s">
        <v>20</v>
      </c>
      <c r="H192" s="160" t="s">
        <v>24</v>
      </c>
      <c r="J192" s="5" t="s">
        <v>2642</v>
      </c>
      <c r="K192" s="5"/>
      <c r="M192" s="5"/>
      <c r="N192" s="5"/>
      <c r="O192" s="8"/>
      <c r="Q192" s="147"/>
      <c r="R192" s="148"/>
      <c r="S192" s="148"/>
      <c r="T192" s="147"/>
    </row>
    <row r="193" spans="1:18" x14ac:dyDescent="0.2">
      <c r="A193" s="9"/>
      <c r="C193" s="121"/>
      <c r="D193" s="5"/>
      <c r="E193" s="120"/>
      <c r="F193" s="5"/>
      <c r="G193" s="5"/>
      <c r="H193" s="140"/>
      <c r="J193" s="5"/>
      <c r="K193" s="121"/>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9" t="s">
        <v>29</v>
      </c>
      <c r="B197" s="200"/>
      <c r="C197" s="200"/>
      <c r="D197" s="200"/>
      <c r="E197" s="200"/>
      <c r="F197" s="200"/>
      <c r="G197" s="200"/>
      <c r="H197" s="200"/>
      <c r="I197" s="200"/>
      <c r="J197" s="200"/>
      <c r="K197" s="200"/>
      <c r="L197" s="200"/>
      <c r="M197" s="200"/>
      <c r="N197" s="200"/>
      <c r="O197" s="204"/>
      <c r="P197" s="77"/>
    </row>
    <row r="198" spans="1:18" ht="22" thickBot="1" x14ac:dyDescent="0.25">
      <c r="A198" s="9"/>
      <c r="B198" s="5"/>
      <c r="C198" s="5"/>
      <c r="D198" s="5"/>
      <c r="E198" s="5"/>
      <c r="F198" s="5"/>
      <c r="G198" s="5"/>
      <c r="H198" s="5"/>
      <c r="I198" s="5"/>
      <c r="J198" s="5"/>
      <c r="K198" s="5"/>
      <c r="L198" s="5"/>
      <c r="M198" s="5"/>
      <c r="N198" s="5"/>
      <c r="O198" s="178" t="str">
        <f>HYPERLINK("#Integrante_4!A1","INICIO")</f>
        <v>INICIO</v>
      </c>
    </row>
    <row r="199" spans="1:18" ht="231" customHeight="1" x14ac:dyDescent="0.2">
      <c r="A199" s="9"/>
      <c r="B199" s="216" t="s">
        <v>2664</v>
      </c>
      <c r="C199" s="216"/>
      <c r="D199" s="216"/>
      <c r="E199" s="216"/>
      <c r="F199" s="216"/>
      <c r="G199" s="216"/>
      <c r="H199" s="216"/>
      <c r="I199" s="216"/>
      <c r="J199" s="216"/>
      <c r="K199" s="216"/>
      <c r="L199" s="216"/>
      <c r="M199" s="216"/>
      <c r="N199" s="216"/>
      <c r="O199" s="8"/>
    </row>
    <row r="200" spans="1:18" x14ac:dyDescent="0.2">
      <c r="A200" s="9"/>
      <c r="B200" s="239"/>
      <c r="C200" s="239"/>
      <c r="D200" s="239"/>
      <c r="E200" s="239"/>
      <c r="F200" s="239"/>
      <c r="G200" s="239"/>
      <c r="H200" s="239"/>
      <c r="I200" s="239"/>
      <c r="J200" s="239"/>
      <c r="K200" s="239"/>
      <c r="L200" s="239"/>
      <c r="M200" s="239"/>
      <c r="N200" s="239"/>
      <c r="O200" s="8"/>
    </row>
    <row r="201" spans="1:18" x14ac:dyDescent="0.2">
      <c r="A201" s="9"/>
      <c r="B201" s="240" t="s">
        <v>2653</v>
      </c>
      <c r="C201" s="241"/>
      <c r="D201" s="241"/>
      <c r="E201" s="241"/>
      <c r="F201" s="241"/>
      <c r="G201" s="241"/>
      <c r="H201" s="241"/>
      <c r="I201" s="241"/>
      <c r="J201" s="241"/>
      <c r="K201" s="241"/>
      <c r="L201" s="241"/>
      <c r="M201" s="241"/>
      <c r="N201" s="241"/>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0"/>
      <c r="D211" s="21"/>
      <c r="G211" s="27" t="s">
        <v>2625</v>
      </c>
      <c r="H211" s="141"/>
      <c r="J211" s="27" t="s">
        <v>2627</v>
      </c>
      <c r="K211" s="141"/>
      <c r="L211" s="21"/>
      <c r="M211" s="21"/>
      <c r="N211" s="21"/>
      <c r="O211" s="8"/>
    </row>
    <row r="212" spans="1:15" x14ac:dyDescent="0.2">
      <c r="A212" s="9"/>
      <c r="B212" s="27" t="s">
        <v>2624</v>
      </c>
      <c r="C212" s="140"/>
      <c r="D212" s="21"/>
      <c r="G212" s="27" t="s">
        <v>2626</v>
      </c>
      <c r="H212" s="141"/>
      <c r="J212" s="27" t="s">
        <v>2628</v>
      </c>
      <c r="K212" s="140"/>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whole" allowBlank="1" showInputMessage="1" showErrorMessage="1" sqref="N15" xr:uid="{E51F5C96-A82C-49D3-B82C-D416724036AE}">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6" zoomScale="135" zoomScaleNormal="70" zoomScaleSheetLayoutView="40" zoomScalePageLayoutView="40" workbookViewId="0">
      <selection activeCell="B20" sqref="B20"/>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9.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4"/>
      <c r="B8" s="178" t="str">
        <f>HYPERLINK("#Integrante_5!B20","IDENTIFICACIÓN DEL OFERENTE")</f>
        <v>IDENTIFICACIÓN DEL OFERENTE</v>
      </c>
      <c r="C8" s="181"/>
      <c r="D8" s="185"/>
      <c r="E8" s="205" t="str">
        <f>HYPERLINK("#Integrante_5!A109","CAPACIDAD RESIDUAL")</f>
        <v>CAPACIDAD RESIDUAL</v>
      </c>
      <c r="F8" s="206"/>
      <c r="G8" s="207"/>
      <c r="H8" s="186"/>
      <c r="I8" s="178" t="str">
        <f>HYPERLINK("#Integrante_5!N162","DISCAPACIDAD")</f>
        <v>DISCAPACIDAD</v>
      </c>
      <c r="J8" s="182"/>
      <c r="K8" s="178" t="str">
        <f>HYPERLINK("#Integrante_5!A188","TRAYECTORIA")</f>
        <v>TRAYECTORIA</v>
      </c>
      <c r="L8" s="181"/>
      <c r="M8" s="36"/>
      <c r="N8" s="36"/>
      <c r="O8" s="43"/>
    </row>
    <row r="9" spans="1:20" ht="30.75" customHeight="1" thickBot="1" x14ac:dyDescent="0.25">
      <c r="A9" s="184"/>
      <c r="B9" s="178" t="str">
        <f>HYPERLINK("#Integrante_5!I20","DATOS CONTRATO INVITACIÓN")</f>
        <v>DATOS CONTRATO INVITACIÓN</v>
      </c>
      <c r="C9" s="181"/>
      <c r="D9" s="181"/>
      <c r="E9" s="205" t="str">
        <f>HYPERLINK("#Integrante_5!A162","TALENTO HUMANO")</f>
        <v>TALENTO HUMANO</v>
      </c>
      <c r="F9" s="206"/>
      <c r="G9" s="207"/>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25">
      <c r="A10" s="184"/>
      <c r="B10" s="178" t="str">
        <f>HYPERLINK("#Integrante_5!B48","EXPERIENCIA TERRITORIAL")</f>
        <v>EXPERIENCIA TERRITORIAL</v>
      </c>
      <c r="C10" s="181"/>
      <c r="D10" s="181"/>
      <c r="E10" s="205" t="str">
        <f>HYPERLINK("#Integrante_5!F162","INFRAESTRUCTURA")</f>
        <v>INFRAESTRUCTURA</v>
      </c>
      <c r="F10" s="206"/>
      <c r="G10" s="207"/>
      <c r="H10" s="186"/>
      <c r="I10" s="178" t="str">
        <f>HYPERLINK("#Integrante_5!L176","VALOR TÉCNICO AGREGADO")</f>
        <v>VALOR TÉCNICO AGREGADO</v>
      </c>
      <c r="J10" s="183"/>
      <c r="K10" s="181"/>
      <c r="L10" s="181"/>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c r="D15" s="35"/>
      <c r="E15" s="35"/>
      <c r="F15" s="5"/>
      <c r="G15" s="32" t="s">
        <v>1168</v>
      </c>
      <c r="H15" s="104"/>
      <c r="I15" s="32" t="s">
        <v>2629</v>
      </c>
      <c r="J15" s="109" t="s">
        <v>2637</v>
      </c>
      <c r="L15" s="198" t="s">
        <v>8</v>
      </c>
      <c r="M15" s="198"/>
      <c r="N15" s="176"/>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0"/>
      <c r="D19" s="160"/>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c r="C20" s="5"/>
      <c r="D20" s="161"/>
      <c r="E20" s="153" t="s">
        <v>2670</v>
      </c>
      <c r="F20" s="155"/>
      <c r="G20" s="5"/>
      <c r="H20" s="208"/>
      <c r="I20" s="142"/>
      <c r="J20" s="143"/>
      <c r="K20" s="144"/>
      <c r="L20" s="145"/>
      <c r="M20" s="145"/>
      <c r="N20" s="128">
        <f>+(M20-L20)/30</f>
        <v>0</v>
      </c>
      <c r="O20" s="131"/>
      <c r="U20" s="127"/>
      <c r="V20" s="106">
        <f ca="1">NOW()</f>
        <v>44193.621409259256</v>
      </c>
      <c r="W20" s="106">
        <f ca="1">NOW()</f>
        <v>44193.621409259256</v>
      </c>
    </row>
    <row r="21" spans="1:23" ht="30" customHeight="1" outlineLevel="1" x14ac:dyDescent="0.2">
      <c r="A21" s="9"/>
      <c r="B21" s="71"/>
      <c r="C21" s="5"/>
      <c r="D21" s="5"/>
      <c r="E21" s="5"/>
      <c r="F21" s="5"/>
      <c r="G21" s="5"/>
      <c r="H21" s="163"/>
      <c r="I21" s="142"/>
      <c r="J21" s="143"/>
      <c r="K21" s="144"/>
      <c r="L21" s="145"/>
      <c r="M21" s="145"/>
      <c r="N21" s="128">
        <f t="shared" ref="N21:N35" si="0">+(M21-L21)/30</f>
        <v>0</v>
      </c>
      <c r="O21" s="132"/>
    </row>
    <row r="22" spans="1:23" ht="30" customHeight="1" outlineLevel="1" x14ac:dyDescent="0.2">
      <c r="A22" s="9"/>
      <c r="B22" s="71"/>
      <c r="C22" s="5"/>
      <c r="D22" s="5"/>
      <c r="E22" s="5"/>
      <c r="F22" s="5"/>
      <c r="G22" s="5"/>
      <c r="H22" s="163"/>
      <c r="I22" s="142"/>
      <c r="J22" s="143"/>
      <c r="K22" s="144"/>
      <c r="L22" s="145"/>
      <c r="M22" s="145"/>
      <c r="N22" s="129">
        <f t="shared" si="0"/>
        <v>0</v>
      </c>
      <c r="O22" s="132"/>
    </row>
    <row r="23" spans="1:23" ht="30" customHeight="1" outlineLevel="1" x14ac:dyDescent="0.2">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
      <c r="A24" s="9"/>
      <c r="B24" s="102"/>
      <c r="C24" s="21"/>
      <c r="D24" s="21"/>
      <c r="E24" s="21"/>
      <c r="F24" s="5"/>
      <c r="G24" s="5"/>
      <c r="H24" s="163"/>
      <c r="I24" s="142"/>
      <c r="J24" s="143"/>
      <c r="K24" s="144"/>
      <c r="L24" s="145"/>
      <c r="M24" s="145"/>
      <c r="N24" s="129">
        <f t="shared" si="0"/>
        <v>0</v>
      </c>
      <c r="O24" s="132"/>
    </row>
    <row r="25" spans="1:23" ht="30" customHeight="1" outlineLevel="1" x14ac:dyDescent="0.2">
      <c r="A25" s="9"/>
      <c r="B25" s="102"/>
      <c r="C25" s="21"/>
      <c r="D25" s="21"/>
      <c r="E25" s="21"/>
      <c r="F25" s="5"/>
      <c r="G25" s="5"/>
      <c r="H25" s="163"/>
      <c r="I25" s="142"/>
      <c r="J25" s="143"/>
      <c r="K25" s="144"/>
      <c r="L25" s="145"/>
      <c r="M25" s="145"/>
      <c r="N25" s="129">
        <f t="shared" si="0"/>
        <v>0</v>
      </c>
      <c r="O25" s="132"/>
    </row>
    <row r="26" spans="1:23" ht="30" customHeight="1" outlineLevel="1" x14ac:dyDescent="0.2">
      <c r="A26" s="9"/>
      <c r="B26" s="102"/>
      <c r="C26" s="21"/>
      <c r="D26" s="21"/>
      <c r="E26" s="21"/>
      <c r="F26" s="5"/>
      <c r="G26" s="5"/>
      <c r="H26" s="163"/>
      <c r="I26" s="142"/>
      <c r="J26" s="143"/>
      <c r="K26" s="144"/>
      <c r="L26" s="145"/>
      <c r="M26" s="145"/>
      <c r="N26" s="129">
        <f t="shared" si="0"/>
        <v>0</v>
      </c>
      <c r="O26" s="132"/>
    </row>
    <row r="27" spans="1:23" ht="30" customHeight="1" outlineLevel="1" x14ac:dyDescent="0.2">
      <c r="A27" s="9"/>
      <c r="B27" s="102"/>
      <c r="C27" s="21"/>
      <c r="D27" s="21"/>
      <c r="E27" s="21"/>
      <c r="F27" s="5"/>
      <c r="G27" s="5"/>
      <c r="H27" s="163"/>
      <c r="I27" s="142"/>
      <c r="J27" s="143"/>
      <c r="K27" s="144"/>
      <c r="L27" s="145"/>
      <c r="M27" s="145"/>
      <c r="N27" s="129">
        <f t="shared" si="0"/>
        <v>0</v>
      </c>
      <c r="O27" s="132"/>
    </row>
    <row r="28" spans="1:23" ht="30" customHeight="1" outlineLevel="1" x14ac:dyDescent="0.2">
      <c r="A28" s="9"/>
      <c r="B28" s="102"/>
      <c r="C28" s="21"/>
      <c r="D28" s="21"/>
      <c r="E28" s="21"/>
      <c r="F28" s="5"/>
      <c r="G28" s="5"/>
      <c r="H28" s="163"/>
      <c r="I28" s="142"/>
      <c r="J28" s="143"/>
      <c r="K28" s="144"/>
      <c r="L28" s="145"/>
      <c r="M28" s="145"/>
      <c r="N28" s="129">
        <f t="shared" si="0"/>
        <v>0</v>
      </c>
      <c r="O28" s="132"/>
    </row>
    <row r="29" spans="1:23" ht="30" customHeight="1" outlineLevel="1" x14ac:dyDescent="0.2">
      <c r="A29" s="9"/>
      <c r="B29" s="71"/>
      <c r="C29" s="5"/>
      <c r="D29" s="5"/>
      <c r="E29" s="5"/>
      <c r="F29" s="5"/>
      <c r="G29" s="5"/>
      <c r="H29" s="163"/>
      <c r="I29" s="142"/>
      <c r="J29" s="143"/>
      <c r="K29" s="144"/>
      <c r="L29" s="145"/>
      <c r="M29" s="145"/>
      <c r="N29" s="129">
        <f t="shared" si="0"/>
        <v>0</v>
      </c>
      <c r="O29" s="132"/>
    </row>
    <row r="30" spans="1:23" ht="30" customHeight="1" outlineLevel="1" x14ac:dyDescent="0.2">
      <c r="A30" s="9"/>
      <c r="B30" s="71"/>
      <c r="C30" s="5"/>
      <c r="D30" s="5"/>
      <c r="E30" s="5"/>
      <c r="F30" s="5"/>
      <c r="G30" s="5"/>
      <c r="H30" s="163"/>
      <c r="I30" s="142"/>
      <c r="J30" s="143"/>
      <c r="K30" s="144"/>
      <c r="L30" s="145"/>
      <c r="M30" s="145"/>
      <c r="N30" s="129">
        <f t="shared" si="0"/>
        <v>0</v>
      </c>
      <c r="O30" s="132"/>
    </row>
    <row r="31" spans="1:23" ht="30" customHeight="1" outlineLevel="1" x14ac:dyDescent="0.2">
      <c r="A31" s="9"/>
      <c r="B31" s="71"/>
      <c r="C31" s="5"/>
      <c r="D31" s="5"/>
      <c r="E31" s="5"/>
      <c r="F31" s="5"/>
      <c r="G31" s="5"/>
      <c r="H31" s="163"/>
      <c r="I31" s="142"/>
      <c r="J31" s="143"/>
      <c r="K31" s="144"/>
      <c r="L31" s="145"/>
      <c r="M31" s="145"/>
      <c r="N31" s="129">
        <f t="shared" si="0"/>
        <v>0</v>
      </c>
      <c r="O31" s="132"/>
    </row>
    <row r="32" spans="1:23" ht="30" customHeight="1" outlineLevel="1" x14ac:dyDescent="0.2">
      <c r="A32" s="9"/>
      <c r="B32" s="71"/>
      <c r="C32" s="5"/>
      <c r="D32" s="5"/>
      <c r="E32" s="5"/>
      <c r="F32" s="5"/>
      <c r="G32" s="5"/>
      <c r="H32" s="163"/>
      <c r="I32" s="142"/>
      <c r="J32" s="143"/>
      <c r="K32" s="144"/>
      <c r="L32" s="145"/>
      <c r="M32" s="145"/>
      <c r="N32" s="129">
        <f t="shared" si="0"/>
        <v>0</v>
      </c>
      <c r="O32" s="132"/>
    </row>
    <row r="33" spans="1:16" ht="30" customHeight="1" outlineLevel="1" x14ac:dyDescent="0.2">
      <c r="A33" s="9"/>
      <c r="B33" s="71"/>
      <c r="C33" s="5"/>
      <c r="D33" s="5"/>
      <c r="E33" s="5"/>
      <c r="F33" s="5"/>
      <c r="G33" s="5"/>
      <c r="H33" s="163"/>
      <c r="I33" s="142"/>
      <c r="J33" s="143"/>
      <c r="K33" s="144"/>
      <c r="L33" s="145"/>
      <c r="M33" s="145"/>
      <c r="N33" s="129">
        <f t="shared" si="0"/>
        <v>0</v>
      </c>
      <c r="O33" s="132"/>
    </row>
    <row r="34" spans="1:16" ht="30" customHeight="1" outlineLevel="1" x14ac:dyDescent="0.2">
      <c r="A34" s="9"/>
      <c r="B34" s="71"/>
      <c r="C34" s="5"/>
      <c r="D34" s="5"/>
      <c r="E34" s="5"/>
      <c r="F34" s="5"/>
      <c r="G34" s="5"/>
      <c r="H34" s="163"/>
      <c r="I34" s="142"/>
      <c r="J34" s="143"/>
      <c r="K34" s="144"/>
      <c r="L34" s="145"/>
      <c r="M34" s="145"/>
      <c r="N34" s="129">
        <f t="shared" si="0"/>
        <v>0</v>
      </c>
      <c r="O34" s="132"/>
    </row>
    <row r="35" spans="1:16" ht="30" customHeight="1" outlineLevel="1" x14ac:dyDescent="0.2">
      <c r="A35" s="9"/>
      <c r="B35" s="71"/>
      <c r="C35" s="5"/>
      <c r="D35" s="5"/>
      <c r="E35" s="5"/>
      <c r="F35" s="5"/>
      <c r="G35" s="5"/>
      <c r="H35" s="163"/>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e">
        <f>VLOOKUP(B20,EAS!A2:B1439,2,0)</f>
        <v>#N/A</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25">
      <c r="A107" s="137">
        <v>60</v>
      </c>
      <c r="B107" s="117"/>
      <c r="C107" s="119"/>
      <c r="D107" s="116"/>
      <c r="E107" s="138"/>
      <c r="F107" s="138"/>
      <c r="G107" s="165" t="str">
        <f t="shared" si="1"/>
        <v/>
      </c>
      <c r="H107" s="117"/>
      <c r="I107" s="116"/>
      <c r="J107" s="116"/>
      <c r="K107" s="118"/>
      <c r="L107" s="119"/>
      <c r="M107" s="174"/>
      <c r="N107" s="119"/>
      <c r="O107" s="119"/>
      <c r="P107" s="80"/>
    </row>
    <row r="108" spans="1:16" ht="29.5" customHeight="1" thickBot="1" x14ac:dyDescent="0.25">
      <c r="O108" s="178" t="str">
        <f>HYPERLINK("#Integrante_5!A1","INICIO")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25">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 customHeight="1" thickBot="1" x14ac:dyDescent="0.25">
      <c r="O159" s="178" t="str">
        <f>HYPERLINK("#Integrante_5!A1","INICIO")</f>
        <v>INICIO</v>
      </c>
    </row>
    <row r="160" spans="1:16" s="19" customFormat="1" ht="31.5" customHeight="1" thickBot="1" x14ac:dyDescent="0.25">
      <c r="A160" s="199" t="s">
        <v>13</v>
      </c>
      <c r="B160" s="200"/>
      <c r="C160" s="200"/>
      <c r="D160" s="200"/>
      <c r="E160" s="204"/>
      <c r="F160" s="200" t="s">
        <v>15</v>
      </c>
      <c r="G160" s="200"/>
      <c r="H160" s="200"/>
      <c r="I160" s="199" t="s">
        <v>16</v>
      </c>
      <c r="J160" s="200"/>
      <c r="K160" s="200"/>
      <c r="L160" s="200"/>
      <c r="M160" s="200"/>
      <c r="N160" s="200"/>
      <c r="O160" s="204"/>
      <c r="P160" s="77"/>
    </row>
    <row r="161" spans="1:28" ht="51.75" customHeight="1" x14ac:dyDescent="0.2">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
      <c r="A162" s="158"/>
      <c r="B162" s="159"/>
      <c r="C162" s="159"/>
      <c r="E162" s="8"/>
      <c r="F162" s="159"/>
      <c r="G162" s="159"/>
      <c r="H162" s="159"/>
      <c r="I162" s="158"/>
      <c r="J162" s="159"/>
      <c r="K162" s="5"/>
      <c r="L162" s="5"/>
      <c r="M162" s="5"/>
      <c r="N162" s="150"/>
      <c r="O162" s="8"/>
      <c r="Q162" s="4" t="s">
        <v>2649</v>
      </c>
    </row>
    <row r="163" spans="1:28" x14ac:dyDescent="0.2">
      <c r="A163" s="9"/>
      <c r="B163" s="201" t="s">
        <v>2618</v>
      </c>
      <c r="C163" s="201"/>
      <c r="D163" s="201"/>
      <c r="E163" s="8"/>
      <c r="F163" s="5"/>
      <c r="G163" s="249" t="s">
        <v>2618</v>
      </c>
      <c r="H163" s="249"/>
      <c r="I163" s="250" t="s">
        <v>1164</v>
      </c>
      <c r="J163" s="251"/>
      <c r="K163" s="251"/>
      <c r="L163" s="251"/>
      <c r="M163" s="251"/>
      <c r="N163" s="108"/>
      <c r="O163" s="8"/>
      <c r="S163" s="51"/>
    </row>
    <row r="164" spans="1:28" x14ac:dyDescent="0.2">
      <c r="A164" s="9"/>
      <c r="B164" s="5"/>
      <c r="C164" s="5"/>
      <c r="D164" s="151" t="s">
        <v>14</v>
      </c>
      <c r="E164" s="8"/>
      <c r="F164" s="5"/>
      <c r="G164" s="160" t="s">
        <v>14</v>
      </c>
      <c r="I164" s="9"/>
      <c r="J164" s="5"/>
      <c r="K164" s="5"/>
      <c r="L164" s="5"/>
      <c r="M164" s="5"/>
      <c r="N164" s="5"/>
      <c r="O164" s="8"/>
    </row>
    <row r="165" spans="1:28" x14ac:dyDescent="0.2">
      <c r="A165" s="9"/>
      <c r="D165" s="108"/>
      <c r="E165" s="8"/>
      <c r="F165" s="5"/>
      <c r="G165" s="108"/>
      <c r="I165" s="252" t="s">
        <v>2648</v>
      </c>
      <c r="J165" s="253"/>
      <c r="K165" s="253"/>
      <c r="L165" s="253"/>
      <c r="M165" s="253"/>
      <c r="N165" s="253"/>
      <c r="O165" s="254"/>
      <c r="U165" s="51"/>
    </row>
    <row r="166" spans="1:28" x14ac:dyDescent="0.2">
      <c r="A166" s="9"/>
      <c r="B166" s="263" t="s">
        <v>2663</v>
      </c>
      <c r="C166" s="263"/>
      <c r="D166" s="263"/>
      <c r="E166" s="8"/>
      <c r="F166" s="5"/>
      <c r="H166" s="82" t="s">
        <v>2662</v>
      </c>
      <c r="I166" s="252"/>
      <c r="J166" s="253"/>
      <c r="K166" s="253"/>
      <c r="L166" s="253"/>
      <c r="M166" s="253"/>
      <c r="N166" s="253"/>
      <c r="O166" s="254"/>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199" t="s">
        <v>2678</v>
      </c>
      <c r="B170" s="200"/>
      <c r="C170" s="200"/>
      <c r="D170" s="200"/>
      <c r="E170" s="200"/>
      <c r="F170" s="200"/>
      <c r="G170" s="200"/>
      <c r="H170" s="200"/>
      <c r="I170" s="200"/>
      <c r="J170" s="200"/>
      <c r="K170" s="200"/>
      <c r="L170" s="200"/>
      <c r="M170" s="200"/>
      <c r="N170" s="200"/>
      <c r="O170" s="204"/>
      <c r="P170" s="77"/>
    </row>
    <row r="171" spans="1:28" ht="15" customHeight="1" x14ac:dyDescent="0.2">
      <c r="A171" s="220" t="s">
        <v>2677</v>
      </c>
      <c r="B171" s="221"/>
      <c r="C171" s="221"/>
      <c r="D171" s="221"/>
      <c r="E171" s="221"/>
      <c r="F171" s="221"/>
      <c r="G171" s="221"/>
      <c r="H171" s="221"/>
      <c r="I171" s="221"/>
      <c r="J171" s="221"/>
      <c r="K171" s="221"/>
      <c r="L171" s="221"/>
      <c r="M171" s="221"/>
      <c r="N171" s="221"/>
      <c r="O171" s="222"/>
    </row>
    <row r="172" spans="1:28" ht="25" thickBot="1" x14ac:dyDescent="0.25">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5" t="s">
        <v>2671</v>
      </c>
      <c r="C174" s="255"/>
      <c r="D174" s="255"/>
      <c r="E174" s="255"/>
      <c r="F174" s="255"/>
      <c r="G174" s="255"/>
      <c r="H174" s="20"/>
      <c r="I174" s="259" t="s">
        <v>2679</v>
      </c>
      <c r="J174" s="260"/>
      <c r="K174" s="260"/>
      <c r="L174" s="260"/>
      <c r="M174" s="260"/>
      <c r="O174" s="178" t="str">
        <f>HYPERLINK("#Integrante_5!A1","INICIO")</f>
        <v>INICIO</v>
      </c>
      <c r="Q174" s="19"/>
      <c r="R174" s="19"/>
      <c r="S174" s="19"/>
      <c r="T174" s="19"/>
      <c r="U174" s="19"/>
      <c r="V174" s="19"/>
      <c r="W174" s="19"/>
      <c r="X174" s="19"/>
      <c r="Y174" s="19"/>
      <c r="Z174" s="19"/>
      <c r="AA174" s="19"/>
      <c r="AB174" s="19"/>
    </row>
    <row r="175" spans="1:28" ht="24" x14ac:dyDescent="0.2">
      <c r="A175" s="9"/>
      <c r="B175" s="228" t="s">
        <v>17</v>
      </c>
      <c r="C175" s="229"/>
      <c r="D175" s="230"/>
      <c r="E175" s="259" t="s">
        <v>2620</v>
      </c>
      <c r="F175" s="260"/>
      <c r="G175" s="261"/>
      <c r="H175" s="5"/>
      <c r="I175" s="228" t="s">
        <v>17</v>
      </c>
      <c r="J175" s="229"/>
      <c r="K175" s="229"/>
      <c r="L175" s="230"/>
      <c r="M175" s="237" t="s">
        <v>2680</v>
      </c>
      <c r="O175" s="8"/>
      <c r="Q175" s="19"/>
      <c r="R175" s="19"/>
      <c r="S175" s="157"/>
      <c r="T175" s="19"/>
      <c r="U175" s="19"/>
      <c r="V175" s="19"/>
      <c r="W175" s="19"/>
      <c r="X175" s="19"/>
      <c r="Y175" s="19"/>
      <c r="Z175" s="19"/>
      <c r="AA175" s="19"/>
      <c r="AB175" s="19"/>
    </row>
    <row r="176" spans="1:28" ht="24" x14ac:dyDescent="0.2">
      <c r="A176" s="9"/>
      <c r="B176" s="256"/>
      <c r="C176" s="257"/>
      <c r="D176" s="258"/>
      <c r="E176" s="157" t="s">
        <v>2621</v>
      </c>
      <c r="F176" s="157" t="s">
        <v>2622</v>
      </c>
      <c r="G176" s="157" t="s">
        <v>2623</v>
      </c>
      <c r="H176" s="5"/>
      <c r="I176" s="256"/>
      <c r="J176" s="257"/>
      <c r="K176" s="257"/>
      <c r="L176" s="258"/>
      <c r="M176" s="238"/>
      <c r="O176" s="8"/>
      <c r="Q176" s="19"/>
      <c r="R176" s="19"/>
      <c r="S176" s="157" t="s">
        <v>2623</v>
      </c>
      <c r="T176" s="19"/>
      <c r="U176" s="19"/>
      <c r="V176" s="19"/>
      <c r="W176" s="19"/>
      <c r="X176" s="19"/>
      <c r="Y176" s="19"/>
      <c r="Z176" s="19"/>
      <c r="AA176" s="19"/>
      <c r="AB176" s="19"/>
    </row>
    <row r="177" spans="1:28" ht="24" x14ac:dyDescent="0.2">
      <c r="A177" s="9"/>
      <c r="B177" s="226" t="s">
        <v>2671</v>
      </c>
      <c r="C177" s="226"/>
      <c r="D177" s="226"/>
      <c r="E177" s="24">
        <v>0.02</v>
      </c>
      <c r="F177" s="171"/>
      <c r="G177" s="172" t="str">
        <f>IF(F177&gt;0,SUM(E177+F177),"")</f>
        <v/>
      </c>
      <c r="H177" s="5"/>
      <c r="I177" s="217" t="s">
        <v>2673</v>
      </c>
      <c r="J177" s="218"/>
      <c r="K177" s="218"/>
      <c r="L177" s="219"/>
      <c r="M177" s="171"/>
      <c r="O177" s="8"/>
      <c r="Q177" s="19"/>
      <c r="R177" s="19"/>
      <c r="S177" s="172" t="str">
        <f>IF(M177&gt;0,SUM(L177+M177),"")</f>
        <v/>
      </c>
      <c r="T177" s="19"/>
      <c r="U177" s="19"/>
      <c r="V177" s="19"/>
      <c r="W177" s="19"/>
      <c r="X177" s="19"/>
      <c r="Y177" s="19"/>
      <c r="Z177" s="19"/>
      <c r="AA177" s="19"/>
      <c r="AB177" s="19"/>
    </row>
    <row r="178" spans="1:28" ht="24" hidden="1" x14ac:dyDescent="0.2">
      <c r="A178" s="9"/>
      <c r="B178" s="226" t="s">
        <v>1165</v>
      </c>
      <c r="C178" s="226"/>
      <c r="D178" s="226"/>
      <c r="E178" s="24">
        <v>0.02</v>
      </c>
      <c r="F178" s="69"/>
      <c r="G178" s="156" t="str">
        <f>IF(F178&gt;0,SUM(E178+F178),"")</f>
        <v/>
      </c>
      <c r="H178" s="5"/>
      <c r="I178" s="217" t="s">
        <v>1169</v>
      </c>
      <c r="J178" s="218"/>
      <c r="K178" s="219"/>
      <c r="L178" s="24">
        <v>0.02</v>
      </c>
      <c r="M178" s="69"/>
      <c r="N178" s="156" t="str">
        <f>IF(M178&gt;0,SUM(L178+M178),"")</f>
        <v/>
      </c>
      <c r="O178" s="8"/>
      <c r="Q178" s="19"/>
      <c r="R178" s="19"/>
      <c r="S178" s="19"/>
      <c r="T178" s="19"/>
      <c r="U178" s="19"/>
      <c r="V178" s="19"/>
      <c r="W178" s="19"/>
      <c r="X178" s="19"/>
      <c r="Y178" s="19"/>
      <c r="Z178" s="19"/>
      <c r="AA178" s="19"/>
      <c r="AB178" s="19"/>
    </row>
    <row r="179" spans="1:28" ht="24" hidden="1" x14ac:dyDescent="0.2">
      <c r="A179" s="9"/>
      <c r="B179" s="226" t="s">
        <v>1166</v>
      </c>
      <c r="C179" s="226"/>
      <c r="D179" s="226"/>
      <c r="E179" s="24">
        <v>0.02</v>
      </c>
      <c r="F179" s="69"/>
      <c r="G179" s="156" t="str">
        <f>IF(F179&gt;0,SUM(E179+F179),"")</f>
        <v/>
      </c>
      <c r="H179" s="5"/>
      <c r="I179" s="217" t="s">
        <v>1170</v>
      </c>
      <c r="J179" s="218"/>
      <c r="K179" s="219"/>
      <c r="L179" s="24">
        <v>0.02</v>
      </c>
      <c r="M179" s="69"/>
      <c r="N179" s="156" t="str">
        <f>IF(M179&gt;0,SUM(L179+M179),"")</f>
        <v/>
      </c>
      <c r="O179" s="8"/>
      <c r="Q179" s="19"/>
      <c r="R179" s="19"/>
      <c r="S179" s="19"/>
      <c r="T179" s="19"/>
      <c r="U179" s="19"/>
      <c r="V179" s="19"/>
      <c r="W179" s="19"/>
      <c r="X179" s="19"/>
      <c r="Y179" s="19"/>
      <c r="Z179" s="19"/>
      <c r="AA179" s="19"/>
      <c r="AB179" s="19"/>
    </row>
    <row r="180" spans="1:28" ht="24" hidden="1" x14ac:dyDescent="0.2">
      <c r="A180" s="9"/>
      <c r="B180" s="226" t="s">
        <v>1167</v>
      </c>
      <c r="C180" s="226"/>
      <c r="D180" s="226"/>
      <c r="E180" s="24">
        <v>0.03</v>
      </c>
      <c r="F180" s="69"/>
      <c r="G180" s="156" t="str">
        <f>IF(F180&gt;0,SUM(E180+F180),"")</f>
        <v/>
      </c>
      <c r="H180" s="5"/>
      <c r="I180" s="217" t="s">
        <v>1171</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17" t="s">
        <v>1172</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77">
        <f>+SUM(G177:G180)</f>
        <v>0</v>
      </c>
      <c r="D183" s="162" t="s">
        <v>2633</v>
      </c>
      <c r="E183" s="95">
        <f>+(C183*SUM(K20:K35))</f>
        <v>0</v>
      </c>
      <c r="F183" s="93"/>
      <c r="G183" s="94"/>
      <c r="H183" s="89"/>
      <c r="I183" s="91" t="s">
        <v>2632</v>
      </c>
      <c r="J183" s="177">
        <f>M177</f>
        <v>0</v>
      </c>
      <c r="K183" s="227" t="s">
        <v>2633</v>
      </c>
      <c r="L183" s="227"/>
      <c r="M183" s="95">
        <f>+J183*K20</f>
        <v>0</v>
      </c>
      <c r="N183" s="96"/>
      <c r="O183" s="97"/>
    </row>
    <row r="184" spans="1:28" ht="16" thickBot="1" x14ac:dyDescent="0.25">
      <c r="A184" s="10"/>
      <c r="B184" s="98"/>
      <c r="C184" s="98"/>
      <c r="D184" s="98"/>
      <c r="E184" s="98"/>
      <c r="F184" s="98"/>
      <c r="G184" s="98"/>
      <c r="H184" s="98"/>
      <c r="I184" s="173" t="s">
        <v>2676</v>
      </c>
      <c r="J184" s="98"/>
      <c r="K184" s="98"/>
      <c r="L184" s="98"/>
      <c r="M184" s="98"/>
      <c r="N184" s="99"/>
      <c r="O184" s="100"/>
    </row>
    <row r="185" spans="1:28" ht="8.25" customHeight="1" thickBot="1" x14ac:dyDescent="0.25"/>
    <row r="186" spans="1:28" s="19" customFormat="1" ht="31.5" customHeight="1" thickBot="1" x14ac:dyDescent="0.25">
      <c r="A186" s="199" t="s">
        <v>18</v>
      </c>
      <c r="B186" s="200"/>
      <c r="C186" s="200"/>
      <c r="D186" s="200"/>
      <c r="E186" s="200"/>
      <c r="F186" s="200"/>
      <c r="G186" s="200"/>
      <c r="H186" s="200"/>
      <c r="I186" s="200"/>
      <c r="J186" s="200"/>
      <c r="K186" s="200"/>
      <c r="L186" s="200"/>
      <c r="M186" s="200"/>
      <c r="N186" s="200"/>
      <c r="O186" s="204"/>
      <c r="P186" s="77"/>
    </row>
    <row r="187" spans="1:28" ht="15" customHeight="1" x14ac:dyDescent="0.2">
      <c r="A187" s="220" t="s">
        <v>19</v>
      </c>
      <c r="B187" s="221"/>
      <c r="C187" s="221"/>
      <c r="D187" s="221"/>
      <c r="E187" s="221"/>
      <c r="F187" s="221"/>
      <c r="G187" s="221"/>
      <c r="H187" s="221"/>
      <c r="I187" s="221"/>
      <c r="J187" s="221"/>
      <c r="K187" s="221"/>
      <c r="L187" s="221"/>
      <c r="M187" s="221"/>
      <c r="N187" s="221"/>
      <c r="O187" s="222"/>
    </row>
    <row r="188" spans="1:28" ht="16" thickBot="1" x14ac:dyDescent="0.25">
      <c r="A188" s="223"/>
      <c r="B188" s="224"/>
      <c r="C188" s="224"/>
      <c r="D188" s="224"/>
      <c r="E188" s="224"/>
      <c r="F188" s="224"/>
      <c r="G188" s="224"/>
      <c r="H188" s="224"/>
      <c r="I188" s="224"/>
      <c r="J188" s="224"/>
      <c r="K188" s="224"/>
      <c r="L188" s="224"/>
      <c r="M188" s="224"/>
      <c r="N188" s="224"/>
      <c r="O188" s="225"/>
    </row>
    <row r="189" spans="1:28" x14ac:dyDescent="0.2">
      <c r="A189" s="9"/>
      <c r="B189" s="5"/>
      <c r="C189" s="5"/>
      <c r="D189" s="5"/>
      <c r="E189" s="5"/>
      <c r="F189" s="5"/>
      <c r="G189" s="5"/>
      <c r="H189" s="5"/>
      <c r="I189" s="5"/>
      <c r="J189" s="5"/>
      <c r="K189" s="5"/>
      <c r="L189" s="5"/>
      <c r="M189" s="5"/>
      <c r="N189" s="5"/>
      <c r="O189" s="8"/>
      <c r="Q189" s="146"/>
      <c r="R189" s="146"/>
      <c r="S189" s="146"/>
      <c r="T189" s="146"/>
    </row>
    <row r="190" spans="1:28" x14ac:dyDescent="0.2">
      <c r="A190" s="9"/>
      <c r="B190" s="242" t="s">
        <v>2641</v>
      </c>
      <c r="C190" s="242"/>
      <c r="E190" s="5" t="s">
        <v>20</v>
      </c>
      <c r="H190" s="160" t="s">
        <v>24</v>
      </c>
      <c r="J190" s="5" t="s">
        <v>2642</v>
      </c>
      <c r="K190" s="5"/>
      <c r="M190" s="5"/>
      <c r="N190" s="5"/>
      <c r="O190" s="8"/>
      <c r="Q190" s="147"/>
      <c r="R190" s="148"/>
      <c r="S190" s="148"/>
      <c r="T190" s="147"/>
    </row>
    <row r="191" spans="1:28" x14ac:dyDescent="0.2">
      <c r="A191" s="9"/>
      <c r="C191" s="121"/>
      <c r="D191" s="5"/>
      <c r="E191" s="120"/>
      <c r="F191" s="5"/>
      <c r="G191" s="5"/>
      <c r="H191" s="140"/>
      <c r="J191" s="5"/>
      <c r="K191" s="121"/>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199" t="s">
        <v>29</v>
      </c>
      <c r="B195" s="200"/>
      <c r="C195" s="200"/>
      <c r="D195" s="200"/>
      <c r="E195" s="200"/>
      <c r="F195" s="200"/>
      <c r="G195" s="200"/>
      <c r="H195" s="200"/>
      <c r="I195" s="200"/>
      <c r="J195" s="200"/>
      <c r="K195" s="200"/>
      <c r="L195" s="200"/>
      <c r="M195" s="200"/>
      <c r="N195" s="200"/>
      <c r="O195" s="204"/>
      <c r="P195" s="77"/>
    </row>
    <row r="196" spans="1:18" ht="22" thickBot="1" x14ac:dyDescent="0.25">
      <c r="A196" s="9"/>
      <c r="B196" s="5"/>
      <c r="C196" s="5"/>
      <c r="D196" s="5"/>
      <c r="E196" s="5"/>
      <c r="F196" s="5"/>
      <c r="G196" s="5"/>
      <c r="H196" s="5"/>
      <c r="I196" s="5"/>
      <c r="J196" s="5"/>
      <c r="K196" s="5"/>
      <c r="L196" s="5"/>
      <c r="M196" s="5"/>
      <c r="N196" s="5"/>
      <c r="O196" s="178" t="str">
        <f>HYPERLINK("#Integrante_5!A1","INICIO")</f>
        <v>INICIO</v>
      </c>
    </row>
    <row r="197" spans="1:18" ht="231" customHeight="1" x14ac:dyDescent="0.2">
      <c r="A197" s="9"/>
      <c r="B197" s="216" t="s">
        <v>2664</v>
      </c>
      <c r="C197" s="216"/>
      <c r="D197" s="216"/>
      <c r="E197" s="216"/>
      <c r="F197" s="216"/>
      <c r="G197" s="216"/>
      <c r="H197" s="216"/>
      <c r="I197" s="216"/>
      <c r="J197" s="216"/>
      <c r="K197" s="216"/>
      <c r="L197" s="216"/>
      <c r="M197" s="216"/>
      <c r="N197" s="216"/>
      <c r="O197" s="8"/>
    </row>
    <row r="198" spans="1:18" x14ac:dyDescent="0.2">
      <c r="A198" s="9"/>
      <c r="B198" s="239"/>
      <c r="C198" s="239"/>
      <c r="D198" s="239"/>
      <c r="E198" s="239"/>
      <c r="F198" s="239"/>
      <c r="G198" s="239"/>
      <c r="H198" s="239"/>
      <c r="I198" s="239"/>
      <c r="J198" s="239"/>
      <c r="K198" s="239"/>
      <c r="L198" s="239"/>
      <c r="M198" s="239"/>
      <c r="N198" s="239"/>
      <c r="O198" s="8"/>
    </row>
    <row r="199" spans="1:18" x14ac:dyDescent="0.2">
      <c r="A199" s="9"/>
      <c r="B199" s="240" t="s">
        <v>2653</v>
      </c>
      <c r="C199" s="241"/>
      <c r="D199" s="241"/>
      <c r="E199" s="241"/>
      <c r="F199" s="241"/>
      <c r="G199" s="241"/>
      <c r="H199" s="241"/>
      <c r="I199" s="241"/>
      <c r="J199" s="241"/>
      <c r="K199" s="241"/>
      <c r="L199" s="241"/>
      <c r="M199" s="241"/>
      <c r="N199" s="241"/>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0"/>
      <c r="D209" s="21"/>
      <c r="G209" s="27" t="s">
        <v>2625</v>
      </c>
      <c r="H209" s="141"/>
      <c r="J209" s="27" t="s">
        <v>2627</v>
      </c>
      <c r="K209" s="141"/>
      <c r="L209" s="21"/>
      <c r="M209" s="21"/>
      <c r="N209" s="21"/>
      <c r="O209" s="8"/>
    </row>
    <row r="210" spans="1:15" x14ac:dyDescent="0.2">
      <c r="A210" s="9"/>
      <c r="B210" s="27" t="s">
        <v>2624</v>
      </c>
      <c r="C210" s="140"/>
      <c r="D210" s="21"/>
      <c r="G210" s="27" t="s">
        <v>2626</v>
      </c>
      <c r="H210" s="141"/>
      <c r="J210" s="27" t="s">
        <v>2628</v>
      </c>
      <c r="K210" s="140"/>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whole" allowBlank="1" showInputMessage="1" showErrorMessage="1" sqref="N15" xr:uid="{E10834E6-9FEE-4C2C-BF98-D3590D636784}">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42.1640625" style="4" hidden="1"/>
  </cols>
  <sheetData>
    <row r="1" spans="1:20" ht="16" thickBot="1" x14ac:dyDescent="0.25"/>
    <row r="2" spans="1:20" ht="33" customHeight="1" x14ac:dyDescent="0.2">
      <c r="A2" s="13"/>
      <c r="B2" s="15"/>
      <c r="C2" s="192" t="s">
        <v>2659</v>
      </c>
      <c r="D2" s="193"/>
      <c r="E2" s="193"/>
      <c r="F2" s="193"/>
      <c r="G2" s="193"/>
      <c r="H2" s="193"/>
      <c r="I2" s="193"/>
      <c r="J2" s="193"/>
      <c r="K2" s="193"/>
      <c r="L2" s="203" t="s">
        <v>2645</v>
      </c>
      <c r="M2" s="203"/>
      <c r="N2" s="209" t="s">
        <v>2646</v>
      </c>
      <c r="O2" s="210"/>
    </row>
    <row r="3" spans="1:20" ht="33" customHeight="1" x14ac:dyDescent="0.2">
      <c r="A3" s="9"/>
      <c r="B3" s="8"/>
      <c r="C3" s="194"/>
      <c r="D3" s="195"/>
      <c r="E3" s="195"/>
      <c r="F3" s="195"/>
      <c r="G3" s="195"/>
      <c r="H3" s="195"/>
      <c r="I3" s="195"/>
      <c r="J3" s="195"/>
      <c r="K3" s="195"/>
      <c r="L3" s="211" t="s">
        <v>1</v>
      </c>
      <c r="M3" s="211"/>
      <c r="N3" s="211" t="s">
        <v>2647</v>
      </c>
      <c r="O3" s="213"/>
    </row>
    <row r="4" spans="1:20" ht="24.75" customHeight="1" thickBot="1" x14ac:dyDescent="0.25">
      <c r="A4" s="10"/>
      <c r="B4" s="12"/>
      <c r="C4" s="196"/>
      <c r="D4" s="197"/>
      <c r="E4" s="197"/>
      <c r="F4" s="197"/>
      <c r="G4" s="197"/>
      <c r="H4" s="197"/>
      <c r="I4" s="197"/>
      <c r="J4" s="197"/>
      <c r="K4" s="197"/>
      <c r="L4" s="214" t="s">
        <v>0</v>
      </c>
      <c r="M4" s="214"/>
      <c r="N4" s="214"/>
      <c r="O4" s="215"/>
      <c r="P4" s="164">
        <f ca="1">NOW()</f>
        <v>44193.621409259256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9" t="s">
        <v>2643</v>
      </c>
      <c r="B6" s="200"/>
      <c r="C6" s="200"/>
      <c r="D6" s="200"/>
      <c r="E6" s="200"/>
      <c r="F6" s="200"/>
      <c r="G6" s="200"/>
      <c r="H6" s="200"/>
      <c r="I6" s="200"/>
      <c r="J6" s="200"/>
      <c r="K6" s="200"/>
      <c r="L6" s="200"/>
      <c r="M6" s="200"/>
      <c r="N6" s="200"/>
      <c r="O6" s="204"/>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4"/>
      <c r="B8" s="178" t="str">
        <f>HYPERLINK("#Integrante_6!B20","IDENTIFICACIÓN DEL OFERENTE")</f>
        <v>IDENTIFICACIÓN DEL OFERENTE</v>
      </c>
      <c r="C8" s="181"/>
      <c r="D8" s="185"/>
      <c r="E8" s="205" t="str">
        <f>HYPERLINK("#Integrante_6!A109","CAPACIDAD RESIDUAL")</f>
        <v>CAPACIDAD RESIDUAL</v>
      </c>
      <c r="F8" s="206"/>
      <c r="G8" s="207"/>
      <c r="H8" s="186"/>
      <c r="I8" s="178" t="str">
        <f>HYPERLINK("#Integrante_6!N162","DISCAPACIDAD")</f>
        <v>DISCAPACIDAD</v>
      </c>
      <c r="J8" s="182"/>
      <c r="K8" s="178" t="str">
        <f>HYPERLINK("#Integrante_6!A188","TRAYECTORIA")</f>
        <v>TRAYECTORIA</v>
      </c>
      <c r="L8" s="181"/>
      <c r="M8" s="36"/>
      <c r="N8" s="36"/>
      <c r="O8" s="43"/>
    </row>
    <row r="9" spans="1:20" ht="30.75" customHeight="1" thickBot="1" x14ac:dyDescent="0.25">
      <c r="A9" s="184"/>
      <c r="B9" s="178" t="str">
        <f>HYPERLINK("#Integrante_6!I20","DATOS CONTRATO INVITACIÓN")</f>
        <v>DATOS CONTRATO INVITACIÓN</v>
      </c>
      <c r="C9" s="181"/>
      <c r="D9" s="181"/>
      <c r="E9" s="205" t="str">
        <f>HYPERLINK("#Integrante_6!A162","TALENTO HUMANO")</f>
        <v>TALENTO HUMANO</v>
      </c>
      <c r="F9" s="206"/>
      <c r="G9" s="207"/>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25">
      <c r="A10" s="184"/>
      <c r="B10" s="178" t="str">
        <f>HYPERLINK("#Integrante_6!B48","EXPERIENCIA TERRITORIAL")</f>
        <v>EXPERIENCIA TERRITORIAL</v>
      </c>
      <c r="C10" s="181"/>
      <c r="D10" s="181"/>
      <c r="E10" s="205" t="str">
        <f>HYPERLINK("#Integrante_6!F162","INFRAESTRUCTURA")</f>
        <v>INFRAESTRUCTURA</v>
      </c>
      <c r="F10" s="206"/>
      <c r="G10" s="207"/>
      <c r="H10" s="186"/>
      <c r="I10" s="178" t="str">
        <f>HYPERLINK("#Integrante_6!L176","VALOR TÉCNICO AGREGADO")</f>
        <v>VALOR TÉCNICO AGREGADO</v>
      </c>
      <c r="J10" s="183"/>
      <c r="K10" s="181"/>
      <c r="L10" s="181"/>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9"/>
      <c r="D15" s="35"/>
      <c r="E15" s="35"/>
      <c r="F15" s="5"/>
      <c r="G15" s="32" t="s">
        <v>1168</v>
      </c>
      <c r="H15" s="104"/>
      <c r="I15" s="32" t="s">
        <v>2629</v>
      </c>
      <c r="J15" s="109" t="s">
        <v>2637</v>
      </c>
      <c r="L15" s="198" t="s">
        <v>8</v>
      </c>
      <c r="M15" s="198"/>
      <c r="N15" s="176"/>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9" t="s">
        <v>21</v>
      </c>
      <c r="B17" s="200"/>
      <c r="C17" s="200"/>
      <c r="D17" s="200"/>
      <c r="E17" s="200"/>
      <c r="F17" s="200"/>
      <c r="G17" s="200"/>
      <c r="H17" s="199" t="s">
        <v>12</v>
      </c>
      <c r="I17" s="200"/>
      <c r="J17" s="200"/>
      <c r="K17" s="200"/>
      <c r="L17" s="200"/>
      <c r="M17" s="200"/>
      <c r="N17" s="200"/>
      <c r="O17" s="204"/>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0"/>
      <c r="D19" s="160"/>
      <c r="E19" s="153" t="s">
        <v>2669</v>
      </c>
      <c r="F19" s="154"/>
      <c r="G19" s="5"/>
      <c r="H19" s="208" t="s">
        <v>2644</v>
      </c>
      <c r="I19" s="133" t="s">
        <v>11</v>
      </c>
      <c r="J19" s="134" t="s">
        <v>10</v>
      </c>
      <c r="K19" s="134" t="s">
        <v>2613</v>
      </c>
      <c r="L19" s="134" t="s">
        <v>1161</v>
      </c>
      <c r="M19" s="134" t="s">
        <v>1162</v>
      </c>
      <c r="N19" s="135" t="s">
        <v>2614</v>
      </c>
      <c r="O19" s="130"/>
      <c r="Q19" s="51"/>
      <c r="R19" s="51"/>
    </row>
    <row r="20" spans="1:23" ht="30" customHeight="1" x14ac:dyDescent="0.2">
      <c r="A20" s="9"/>
      <c r="B20" s="110"/>
      <c r="C20" s="5"/>
      <c r="D20" s="161"/>
      <c r="E20" s="153" t="s">
        <v>2670</v>
      </c>
      <c r="F20" s="155"/>
      <c r="G20" s="5"/>
      <c r="H20" s="208"/>
      <c r="I20" s="142"/>
      <c r="J20" s="143"/>
      <c r="K20" s="144"/>
      <c r="L20" s="145"/>
      <c r="M20" s="145"/>
      <c r="N20" s="128">
        <f>+(M20-L20)/30</f>
        <v>0</v>
      </c>
      <c r="O20" s="131"/>
      <c r="U20" s="127"/>
      <c r="V20" s="106">
        <f ca="1">NOW()</f>
        <v>44193.621409259256</v>
      </c>
      <c r="W20" s="106">
        <f ca="1">NOW()</f>
        <v>44193.621409259256</v>
      </c>
    </row>
    <row r="21" spans="1:23" ht="30" customHeight="1" outlineLevel="1" x14ac:dyDescent="0.2">
      <c r="A21" s="9"/>
      <c r="B21" s="71"/>
      <c r="C21" s="5"/>
      <c r="D21" s="5"/>
      <c r="E21" s="5"/>
      <c r="F21" s="5"/>
      <c r="G21" s="5"/>
      <c r="H21" s="163"/>
      <c r="I21" s="142"/>
      <c r="J21" s="143"/>
      <c r="K21" s="144"/>
      <c r="L21" s="145"/>
      <c r="M21" s="145"/>
      <c r="N21" s="128">
        <f t="shared" ref="N21:N35" si="0">+(M21-L21)/30</f>
        <v>0</v>
      </c>
      <c r="O21" s="132"/>
    </row>
    <row r="22" spans="1:23" ht="30" customHeight="1" outlineLevel="1" x14ac:dyDescent="0.2">
      <c r="A22" s="9"/>
      <c r="B22" s="71"/>
      <c r="C22" s="5"/>
      <c r="D22" s="5"/>
      <c r="E22" s="5"/>
      <c r="F22" s="5"/>
      <c r="G22" s="5"/>
      <c r="H22" s="163"/>
      <c r="I22" s="142"/>
      <c r="J22" s="143"/>
      <c r="K22" s="144"/>
      <c r="L22" s="145"/>
      <c r="M22" s="145"/>
      <c r="N22" s="129">
        <f t="shared" si="0"/>
        <v>0</v>
      </c>
      <c r="O22" s="132"/>
    </row>
    <row r="23" spans="1:23" ht="30" customHeight="1" outlineLevel="1" x14ac:dyDescent="0.2">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
      <c r="A24" s="9"/>
      <c r="B24" s="102"/>
      <c r="C24" s="21"/>
      <c r="D24" s="21"/>
      <c r="E24" s="21"/>
      <c r="F24" s="5"/>
      <c r="G24" s="5"/>
      <c r="H24" s="163"/>
      <c r="I24" s="142"/>
      <c r="J24" s="143"/>
      <c r="K24" s="144"/>
      <c r="L24" s="145"/>
      <c r="M24" s="145"/>
      <c r="N24" s="129">
        <f t="shared" si="0"/>
        <v>0</v>
      </c>
      <c r="O24" s="132"/>
    </row>
    <row r="25" spans="1:23" ht="30" customHeight="1" outlineLevel="1" x14ac:dyDescent="0.2">
      <c r="A25" s="9"/>
      <c r="B25" s="102"/>
      <c r="C25" s="21"/>
      <c r="D25" s="21"/>
      <c r="E25" s="21"/>
      <c r="F25" s="5"/>
      <c r="G25" s="5"/>
      <c r="H25" s="163"/>
      <c r="I25" s="142"/>
      <c r="J25" s="143"/>
      <c r="K25" s="144"/>
      <c r="L25" s="145"/>
      <c r="M25" s="145"/>
      <c r="N25" s="129">
        <f t="shared" si="0"/>
        <v>0</v>
      </c>
      <c r="O25" s="132"/>
    </row>
    <row r="26" spans="1:23" ht="30" customHeight="1" outlineLevel="1" x14ac:dyDescent="0.2">
      <c r="A26" s="9"/>
      <c r="B26" s="102"/>
      <c r="C26" s="21"/>
      <c r="D26" s="21"/>
      <c r="E26" s="21"/>
      <c r="F26" s="5"/>
      <c r="G26" s="5"/>
      <c r="H26" s="163"/>
      <c r="I26" s="142"/>
      <c r="J26" s="143"/>
      <c r="K26" s="144"/>
      <c r="L26" s="145"/>
      <c r="M26" s="145"/>
      <c r="N26" s="129">
        <f t="shared" si="0"/>
        <v>0</v>
      </c>
      <c r="O26" s="132"/>
    </row>
    <row r="27" spans="1:23" ht="30" customHeight="1" outlineLevel="1" x14ac:dyDescent="0.2">
      <c r="A27" s="9"/>
      <c r="B27" s="102"/>
      <c r="C27" s="21"/>
      <c r="D27" s="21"/>
      <c r="E27" s="21"/>
      <c r="F27" s="5"/>
      <c r="G27" s="5"/>
      <c r="H27" s="163"/>
      <c r="I27" s="142"/>
      <c r="J27" s="143"/>
      <c r="K27" s="144"/>
      <c r="L27" s="145"/>
      <c r="M27" s="145"/>
      <c r="N27" s="129">
        <f t="shared" si="0"/>
        <v>0</v>
      </c>
      <c r="O27" s="132"/>
    </row>
    <row r="28" spans="1:23" ht="30" customHeight="1" outlineLevel="1" x14ac:dyDescent="0.2">
      <c r="A28" s="9"/>
      <c r="B28" s="102"/>
      <c r="C28" s="21"/>
      <c r="D28" s="21"/>
      <c r="E28" s="21"/>
      <c r="F28" s="5"/>
      <c r="G28" s="5"/>
      <c r="H28" s="163"/>
      <c r="I28" s="142"/>
      <c r="J28" s="143"/>
      <c r="K28" s="144"/>
      <c r="L28" s="145"/>
      <c r="M28" s="145"/>
      <c r="N28" s="129">
        <f t="shared" si="0"/>
        <v>0</v>
      </c>
      <c r="O28" s="132"/>
    </row>
    <row r="29" spans="1:23" ht="30" customHeight="1" outlineLevel="1" x14ac:dyDescent="0.2">
      <c r="A29" s="9"/>
      <c r="B29" s="71"/>
      <c r="C29" s="5"/>
      <c r="D29" s="5"/>
      <c r="E29" s="5"/>
      <c r="F29" s="5"/>
      <c r="G29" s="5"/>
      <c r="H29" s="163"/>
      <c r="I29" s="142"/>
      <c r="J29" s="143"/>
      <c r="K29" s="144"/>
      <c r="L29" s="145"/>
      <c r="M29" s="145"/>
      <c r="N29" s="129">
        <f t="shared" si="0"/>
        <v>0</v>
      </c>
      <c r="O29" s="132"/>
    </row>
    <row r="30" spans="1:23" ht="30" customHeight="1" outlineLevel="1" x14ac:dyDescent="0.2">
      <c r="A30" s="9"/>
      <c r="B30" s="71"/>
      <c r="C30" s="5"/>
      <c r="D30" s="5"/>
      <c r="E30" s="5"/>
      <c r="F30" s="5"/>
      <c r="G30" s="5"/>
      <c r="H30" s="163"/>
      <c r="I30" s="142"/>
      <c r="J30" s="143"/>
      <c r="K30" s="144"/>
      <c r="L30" s="145"/>
      <c r="M30" s="145"/>
      <c r="N30" s="129">
        <f t="shared" si="0"/>
        <v>0</v>
      </c>
      <c r="O30" s="132"/>
    </row>
    <row r="31" spans="1:23" ht="30" customHeight="1" outlineLevel="1" x14ac:dyDescent="0.2">
      <c r="A31" s="9"/>
      <c r="B31" s="71"/>
      <c r="C31" s="5"/>
      <c r="D31" s="5"/>
      <c r="E31" s="5"/>
      <c r="F31" s="5"/>
      <c r="G31" s="5"/>
      <c r="H31" s="163"/>
      <c r="I31" s="142"/>
      <c r="J31" s="143"/>
      <c r="K31" s="144"/>
      <c r="L31" s="145"/>
      <c r="M31" s="145"/>
      <c r="N31" s="129">
        <f t="shared" si="0"/>
        <v>0</v>
      </c>
      <c r="O31" s="132"/>
    </row>
    <row r="32" spans="1:23" ht="30" customHeight="1" outlineLevel="1" x14ac:dyDescent="0.2">
      <c r="A32" s="9"/>
      <c r="B32" s="71"/>
      <c r="C32" s="5"/>
      <c r="D32" s="5"/>
      <c r="E32" s="5"/>
      <c r="F32" s="5"/>
      <c r="G32" s="5"/>
      <c r="H32" s="163"/>
      <c r="I32" s="142"/>
      <c r="J32" s="143"/>
      <c r="K32" s="144"/>
      <c r="L32" s="145"/>
      <c r="M32" s="145"/>
      <c r="N32" s="129">
        <f t="shared" si="0"/>
        <v>0</v>
      </c>
      <c r="O32" s="132"/>
    </row>
    <row r="33" spans="1:16" ht="30" customHeight="1" outlineLevel="1" x14ac:dyDescent="0.2">
      <c r="A33" s="9"/>
      <c r="B33" s="71"/>
      <c r="C33" s="5"/>
      <c r="D33" s="5"/>
      <c r="E33" s="5"/>
      <c r="F33" s="5"/>
      <c r="G33" s="5"/>
      <c r="H33" s="163"/>
      <c r="I33" s="142"/>
      <c r="J33" s="143"/>
      <c r="K33" s="144"/>
      <c r="L33" s="145"/>
      <c r="M33" s="145"/>
      <c r="N33" s="129">
        <f t="shared" si="0"/>
        <v>0</v>
      </c>
      <c r="O33" s="132"/>
    </row>
    <row r="34" spans="1:16" ht="30" customHeight="1" outlineLevel="1" x14ac:dyDescent="0.2">
      <c r="A34" s="9"/>
      <c r="B34" s="71"/>
      <c r="C34" s="5"/>
      <c r="D34" s="5"/>
      <c r="E34" s="5"/>
      <c r="F34" s="5"/>
      <c r="G34" s="5"/>
      <c r="H34" s="163"/>
      <c r="I34" s="142"/>
      <c r="J34" s="143"/>
      <c r="K34" s="144"/>
      <c r="L34" s="145"/>
      <c r="M34" s="145"/>
      <c r="N34" s="129">
        <f t="shared" si="0"/>
        <v>0</v>
      </c>
      <c r="O34" s="132"/>
    </row>
    <row r="35" spans="1:16" ht="30" customHeight="1" outlineLevel="1" x14ac:dyDescent="0.2">
      <c r="A35" s="9"/>
      <c r="B35" s="71"/>
      <c r="C35" s="5"/>
      <c r="D35" s="5"/>
      <c r="E35" s="5"/>
      <c r="F35" s="5"/>
      <c r="G35" s="5"/>
      <c r="H35" s="163"/>
      <c r="I35" s="142"/>
      <c r="J35" s="143"/>
      <c r="K35" s="144"/>
      <c r="L35" s="145"/>
      <c r="M35" s="145"/>
      <c r="N35" s="129">
        <f t="shared" si="0"/>
        <v>0</v>
      </c>
      <c r="O35" s="132"/>
    </row>
    <row r="36" spans="1:16" x14ac:dyDescent="0.2">
      <c r="A36" s="9"/>
      <c r="B36" s="5"/>
      <c r="C36" s="5"/>
      <c r="D36" s="5"/>
      <c r="E36" s="5"/>
      <c r="F36" s="5"/>
      <c r="G36" s="5"/>
      <c r="H36" s="9"/>
      <c r="I36" s="5"/>
      <c r="J36" s="5"/>
      <c r="K36" s="5"/>
      <c r="L36" s="5"/>
      <c r="M36" s="5"/>
      <c r="N36" s="5"/>
      <c r="O36" s="8"/>
    </row>
    <row r="37" spans="1:16" x14ac:dyDescent="0.2">
      <c r="A37" s="9"/>
      <c r="B37" s="201" t="s">
        <v>2</v>
      </c>
      <c r="C37" s="201"/>
      <c r="D37" s="201"/>
      <c r="E37" s="201"/>
      <c r="F37" s="201"/>
      <c r="G37" s="5"/>
      <c r="H37" s="122"/>
      <c r="I37" s="123"/>
      <c r="J37" s="123"/>
      <c r="K37" s="123"/>
      <c r="L37" s="123"/>
      <c r="M37" s="123"/>
      <c r="N37" s="123"/>
      <c r="O37" s="124"/>
    </row>
    <row r="38" spans="1:16" ht="21" customHeight="1" x14ac:dyDescent="0.2">
      <c r="A38" s="9"/>
      <c r="B38" s="202" t="e">
        <f>VLOOKUP(B20,EAS!A2:B1439,2,0)</f>
        <v>#N/A</v>
      </c>
      <c r="C38" s="202"/>
      <c r="D38" s="202"/>
      <c r="E38" s="202"/>
      <c r="F38" s="202"/>
      <c r="G38" s="5"/>
      <c r="H38" s="125"/>
      <c r="I38" s="212" t="s">
        <v>7</v>
      </c>
      <c r="J38" s="212"/>
      <c r="K38" s="212"/>
      <c r="L38" s="212"/>
      <c r="M38" s="212"/>
      <c r="N38" s="212"/>
      <c r="O38" s="126"/>
    </row>
    <row r="39" spans="1:16" ht="43" customHeight="1" thickBot="1" x14ac:dyDescent="0.25">
      <c r="A39" s="10"/>
      <c r="B39" s="11"/>
      <c r="C39" s="11"/>
      <c r="D39" s="11"/>
      <c r="E39" s="11"/>
      <c r="F39" s="11"/>
      <c r="G39" s="11"/>
      <c r="H39" s="10"/>
      <c r="I39" s="262"/>
      <c r="J39" s="262"/>
      <c r="K39" s="262"/>
      <c r="L39" s="262"/>
      <c r="M39" s="262"/>
      <c r="N39" s="262"/>
      <c r="O39" s="12"/>
    </row>
    <row r="40" spans="1:16" ht="16" thickBot="1" x14ac:dyDescent="0.25"/>
    <row r="41" spans="1:16" s="19" customFormat="1" ht="31.5" customHeight="1" thickBot="1" x14ac:dyDescent="0.25">
      <c r="A41" s="199" t="s">
        <v>3</v>
      </c>
      <c r="B41" s="200"/>
      <c r="C41" s="200"/>
      <c r="D41" s="200"/>
      <c r="E41" s="200"/>
      <c r="F41" s="200"/>
      <c r="G41" s="200"/>
      <c r="H41" s="200"/>
      <c r="I41" s="200"/>
      <c r="J41" s="200"/>
      <c r="K41" s="200"/>
      <c r="L41" s="200"/>
      <c r="M41" s="200"/>
      <c r="N41" s="200"/>
      <c r="O41" s="204"/>
      <c r="P41" s="77"/>
    </row>
    <row r="42" spans="1:16" ht="8.25" customHeight="1" thickBot="1" x14ac:dyDescent="0.25"/>
    <row r="43" spans="1:16" s="19" customFormat="1" ht="31.5" customHeight="1" thickBot="1" x14ac:dyDescent="0.25">
      <c r="A43" s="264" t="s">
        <v>4</v>
      </c>
      <c r="B43" s="265"/>
      <c r="C43" s="265"/>
      <c r="D43" s="265"/>
      <c r="E43" s="265"/>
      <c r="F43" s="265"/>
      <c r="G43" s="265"/>
      <c r="H43" s="265"/>
      <c r="I43" s="265"/>
      <c r="J43" s="265"/>
      <c r="K43" s="265"/>
      <c r="L43" s="265"/>
      <c r="M43" s="265"/>
      <c r="N43" s="265"/>
      <c r="O43" s="266"/>
      <c r="P43" s="77"/>
    </row>
    <row r="44" spans="1:16" ht="15" customHeight="1" x14ac:dyDescent="0.2">
      <c r="A44" s="267" t="s">
        <v>2660</v>
      </c>
      <c r="B44" s="268"/>
      <c r="C44" s="268"/>
      <c r="D44" s="268"/>
      <c r="E44" s="268"/>
      <c r="F44" s="268"/>
      <c r="G44" s="268"/>
      <c r="H44" s="268"/>
      <c r="I44" s="268"/>
      <c r="J44" s="268"/>
      <c r="K44" s="268"/>
      <c r="L44" s="268"/>
      <c r="M44" s="268"/>
      <c r="N44" s="268"/>
      <c r="O44" s="269"/>
    </row>
    <row r="45" spans="1:16" x14ac:dyDescent="0.2">
      <c r="A45" s="270"/>
      <c r="B45" s="271"/>
      <c r="C45" s="271"/>
      <c r="D45" s="271"/>
      <c r="E45" s="271"/>
      <c r="F45" s="271"/>
      <c r="G45" s="271"/>
      <c r="H45" s="271"/>
      <c r="I45" s="271"/>
      <c r="J45" s="271"/>
      <c r="K45" s="271"/>
      <c r="L45" s="271"/>
      <c r="M45" s="271"/>
      <c r="N45" s="271"/>
      <c r="O45" s="272"/>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25">
      <c r="A107" s="137">
        <v>60</v>
      </c>
      <c r="B107" s="117"/>
      <c r="C107" s="119"/>
      <c r="D107" s="116"/>
      <c r="E107" s="138"/>
      <c r="F107" s="138"/>
      <c r="G107" s="75" t="str">
        <f t="shared" si="1"/>
        <v/>
      </c>
      <c r="H107" s="117"/>
      <c r="I107" s="116"/>
      <c r="J107" s="116"/>
      <c r="K107" s="118"/>
      <c r="L107" s="119"/>
      <c r="M107" s="113"/>
      <c r="N107" s="119"/>
      <c r="O107" s="119"/>
      <c r="P107" s="80"/>
    </row>
    <row r="108" spans="1:16" ht="29.5" customHeight="1" thickBot="1" x14ac:dyDescent="0.25">
      <c r="O108" s="178" t="str">
        <f>HYPERLINK("#Integrante_6!A1","INICIO")</f>
        <v>INICIO</v>
      </c>
    </row>
    <row r="109" spans="1:16" s="19" customFormat="1" ht="31.5" customHeight="1" thickBot="1" x14ac:dyDescent="0.25">
      <c r="A109" s="264" t="s">
        <v>2638</v>
      </c>
      <c r="B109" s="265"/>
      <c r="C109" s="265"/>
      <c r="D109" s="265"/>
      <c r="E109" s="265"/>
      <c r="F109" s="265"/>
      <c r="G109" s="265"/>
      <c r="H109" s="265"/>
      <c r="I109" s="265"/>
      <c r="J109" s="265"/>
      <c r="K109" s="265"/>
      <c r="L109" s="265"/>
      <c r="M109" s="265"/>
      <c r="N109" s="265"/>
      <c r="O109" s="266"/>
      <c r="P109" s="77"/>
    </row>
    <row r="110" spans="1:16" ht="15" customHeight="1" x14ac:dyDescent="0.2">
      <c r="A110" s="267" t="s">
        <v>2661</v>
      </c>
      <c r="B110" s="268"/>
      <c r="C110" s="268"/>
      <c r="D110" s="268"/>
      <c r="E110" s="268"/>
      <c r="F110" s="268"/>
      <c r="G110" s="268"/>
      <c r="H110" s="268"/>
      <c r="I110" s="268"/>
      <c r="J110" s="268"/>
      <c r="K110" s="268"/>
      <c r="L110" s="268"/>
      <c r="M110" s="268"/>
      <c r="N110" s="268"/>
      <c r="O110" s="269"/>
    </row>
    <row r="111" spans="1:16" x14ac:dyDescent="0.2">
      <c r="A111" s="270"/>
      <c r="B111" s="271"/>
      <c r="C111" s="271"/>
      <c r="D111" s="271"/>
      <c r="E111" s="271"/>
      <c r="F111" s="271"/>
      <c r="G111" s="271"/>
      <c r="H111" s="271"/>
      <c r="I111" s="271"/>
      <c r="J111" s="271"/>
      <c r="K111" s="271"/>
      <c r="L111" s="271"/>
      <c r="M111" s="271"/>
      <c r="N111" s="271"/>
      <c r="O111" s="272"/>
    </row>
    <row r="112" spans="1:16" s="1" customFormat="1" ht="26.25" customHeight="1" x14ac:dyDescent="0.2">
      <c r="I112" s="243" t="s">
        <v>9</v>
      </c>
      <c r="J112" s="244"/>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25">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 customHeight="1" thickBot="1" x14ac:dyDescent="0.25">
      <c r="O161" s="178" t="str">
        <f>HYPERLINK("#Integrante_6!A1","INICIO")</f>
        <v>INICIO</v>
      </c>
    </row>
    <row r="162" spans="1:28" s="19" customFormat="1" ht="31.5" customHeight="1" thickBot="1" x14ac:dyDescent="0.25">
      <c r="A162" s="199" t="s">
        <v>13</v>
      </c>
      <c r="B162" s="200"/>
      <c r="C162" s="200"/>
      <c r="D162" s="200"/>
      <c r="E162" s="204"/>
      <c r="F162" s="200" t="s">
        <v>15</v>
      </c>
      <c r="G162" s="200"/>
      <c r="H162" s="200"/>
      <c r="I162" s="199" t="s">
        <v>16</v>
      </c>
      <c r="J162" s="200"/>
      <c r="K162" s="200"/>
      <c r="L162" s="200"/>
      <c r="M162" s="200"/>
      <c r="N162" s="200"/>
      <c r="O162" s="204"/>
      <c r="P162" s="77"/>
    </row>
    <row r="163" spans="1:28" ht="51.75" customHeight="1" x14ac:dyDescent="0.2">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
      <c r="A164" s="158"/>
      <c r="B164" s="159"/>
      <c r="C164" s="159"/>
      <c r="E164" s="8"/>
      <c r="F164" s="159"/>
      <c r="G164" s="159"/>
      <c r="H164" s="159"/>
      <c r="I164" s="158"/>
      <c r="J164" s="159"/>
      <c r="K164" s="5"/>
      <c r="L164" s="5"/>
      <c r="M164" s="5"/>
      <c r="N164" s="150"/>
      <c r="O164" s="8"/>
      <c r="Q164" s="4" t="s">
        <v>2649</v>
      </c>
    </row>
    <row r="165" spans="1:28" x14ac:dyDescent="0.2">
      <c r="A165" s="9"/>
      <c r="B165" s="201" t="s">
        <v>2618</v>
      </c>
      <c r="C165" s="201"/>
      <c r="D165" s="201"/>
      <c r="E165" s="8"/>
      <c r="F165" s="5"/>
      <c r="G165" s="249" t="s">
        <v>2618</v>
      </c>
      <c r="H165" s="249"/>
      <c r="I165" s="250" t="s">
        <v>1164</v>
      </c>
      <c r="J165" s="251"/>
      <c r="K165" s="251"/>
      <c r="L165" s="251"/>
      <c r="M165" s="251"/>
      <c r="N165" s="108"/>
      <c r="O165" s="8"/>
      <c r="S165" s="51"/>
    </row>
    <row r="166" spans="1:28" x14ac:dyDescent="0.2">
      <c r="A166" s="9"/>
      <c r="B166" s="5"/>
      <c r="C166" s="5"/>
      <c r="D166" s="151" t="s">
        <v>14</v>
      </c>
      <c r="E166" s="8"/>
      <c r="F166" s="5"/>
      <c r="G166" s="160" t="s">
        <v>14</v>
      </c>
      <c r="I166" s="9"/>
      <c r="J166" s="5"/>
      <c r="K166" s="5"/>
      <c r="L166" s="5"/>
      <c r="M166" s="5"/>
      <c r="N166" s="5"/>
      <c r="O166" s="8"/>
    </row>
    <row r="167" spans="1:28" x14ac:dyDescent="0.2">
      <c r="A167" s="9"/>
      <c r="D167" s="108"/>
      <c r="E167" s="8"/>
      <c r="F167" s="5"/>
      <c r="G167" s="108"/>
      <c r="I167" s="252" t="s">
        <v>2648</v>
      </c>
      <c r="J167" s="253"/>
      <c r="K167" s="253"/>
      <c r="L167" s="253"/>
      <c r="M167" s="253"/>
      <c r="N167" s="253"/>
      <c r="O167" s="254"/>
      <c r="U167" s="51"/>
    </row>
    <row r="168" spans="1:28" x14ac:dyDescent="0.2">
      <c r="A168" s="9"/>
      <c r="B168" s="263" t="s">
        <v>2663</v>
      </c>
      <c r="C168" s="263"/>
      <c r="D168" s="263"/>
      <c r="E168" s="8"/>
      <c r="F168" s="5"/>
      <c r="H168" s="82" t="s">
        <v>2662</v>
      </c>
      <c r="I168" s="252"/>
      <c r="J168" s="253"/>
      <c r="K168" s="253"/>
      <c r="L168" s="253"/>
      <c r="M168" s="253"/>
      <c r="N168" s="253"/>
      <c r="O168" s="254"/>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9" t="s">
        <v>2678</v>
      </c>
      <c r="B172" s="200"/>
      <c r="C172" s="200"/>
      <c r="D172" s="200"/>
      <c r="E172" s="200"/>
      <c r="F172" s="200"/>
      <c r="G172" s="200"/>
      <c r="H172" s="200"/>
      <c r="I172" s="200"/>
      <c r="J172" s="200"/>
      <c r="K172" s="200"/>
      <c r="L172" s="200"/>
      <c r="M172" s="200"/>
      <c r="N172" s="200"/>
      <c r="O172" s="204"/>
      <c r="P172" s="77"/>
    </row>
    <row r="173" spans="1:28" ht="15" customHeight="1" x14ac:dyDescent="0.2">
      <c r="A173" s="220" t="s">
        <v>2677</v>
      </c>
      <c r="B173" s="221"/>
      <c r="C173" s="221"/>
      <c r="D173" s="221"/>
      <c r="E173" s="221"/>
      <c r="F173" s="221"/>
      <c r="G173" s="221"/>
      <c r="H173" s="221"/>
      <c r="I173" s="221"/>
      <c r="J173" s="221"/>
      <c r="K173" s="221"/>
      <c r="L173" s="221"/>
      <c r="M173" s="221"/>
      <c r="N173" s="221"/>
      <c r="O173" s="222"/>
    </row>
    <row r="174" spans="1:28" ht="25" thickBot="1" x14ac:dyDescent="0.25">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5" t="s">
        <v>2671</v>
      </c>
      <c r="C176" s="255"/>
      <c r="D176" s="255"/>
      <c r="E176" s="255"/>
      <c r="F176" s="255"/>
      <c r="G176" s="255"/>
      <c r="H176" s="20"/>
      <c r="I176" s="259" t="s">
        <v>2675</v>
      </c>
      <c r="J176" s="260"/>
      <c r="K176" s="260"/>
      <c r="L176" s="260"/>
      <c r="M176" s="260"/>
      <c r="O176" s="178" t="str">
        <f>HYPERLINK("#Integrante_6!A1","INICIO")</f>
        <v>INICIO</v>
      </c>
      <c r="Q176" s="19"/>
      <c r="R176" s="19"/>
      <c r="S176" s="19"/>
      <c r="T176" s="19"/>
      <c r="U176" s="19"/>
      <c r="V176" s="19"/>
      <c r="W176" s="19"/>
      <c r="X176" s="19"/>
      <c r="Y176" s="19"/>
      <c r="Z176" s="19"/>
      <c r="AA176" s="19"/>
      <c r="AB176" s="19"/>
    </row>
    <row r="177" spans="1:28" ht="24" x14ac:dyDescent="0.2">
      <c r="A177" s="9"/>
      <c r="B177" s="228" t="s">
        <v>17</v>
      </c>
      <c r="C177" s="229"/>
      <c r="D177" s="230"/>
      <c r="E177" s="259" t="s">
        <v>2620</v>
      </c>
      <c r="F177" s="260"/>
      <c r="G177" s="261"/>
      <c r="H177" s="5"/>
      <c r="I177" s="228" t="s">
        <v>17</v>
      </c>
      <c r="J177" s="229"/>
      <c r="K177" s="229"/>
      <c r="L177" s="230"/>
      <c r="M177" s="237" t="s">
        <v>2680</v>
      </c>
      <c r="O177" s="8"/>
      <c r="Q177" s="19"/>
      <c r="R177" s="19"/>
      <c r="S177" s="157"/>
      <c r="T177" s="19"/>
      <c r="U177" s="19"/>
      <c r="V177" s="19"/>
      <c r="W177" s="19"/>
      <c r="X177" s="19"/>
      <c r="Y177" s="19"/>
      <c r="Z177" s="19"/>
      <c r="AA177" s="19"/>
      <c r="AB177" s="19"/>
    </row>
    <row r="178" spans="1:28" ht="24" x14ac:dyDescent="0.2">
      <c r="A178" s="9"/>
      <c r="B178" s="256"/>
      <c r="C178" s="257"/>
      <c r="D178" s="258"/>
      <c r="E178" s="157" t="s">
        <v>2621</v>
      </c>
      <c r="F178" s="157" t="s">
        <v>2622</v>
      </c>
      <c r="G178" s="157" t="s">
        <v>2623</v>
      </c>
      <c r="H178" s="5"/>
      <c r="I178" s="256"/>
      <c r="J178" s="257"/>
      <c r="K178" s="257"/>
      <c r="L178" s="258"/>
      <c r="M178" s="238"/>
      <c r="O178" s="8"/>
      <c r="Q178" s="19"/>
      <c r="R178" s="19"/>
      <c r="S178" s="157" t="s">
        <v>2623</v>
      </c>
      <c r="T178" s="19"/>
      <c r="U178" s="19"/>
      <c r="V178" s="19"/>
      <c r="W178" s="19"/>
      <c r="X178" s="19"/>
      <c r="Y178" s="19"/>
      <c r="Z178" s="19"/>
      <c r="AA178" s="19"/>
      <c r="AB178" s="19"/>
    </row>
    <row r="179" spans="1:28" ht="24" x14ac:dyDescent="0.2">
      <c r="A179" s="9"/>
      <c r="B179" s="226" t="s">
        <v>2671</v>
      </c>
      <c r="C179" s="226"/>
      <c r="D179" s="226"/>
      <c r="E179" s="24">
        <v>0.02</v>
      </c>
      <c r="F179" s="171"/>
      <c r="G179" s="172" t="str">
        <f>IF(F179&gt;0,SUM(E179+F179),"")</f>
        <v/>
      </c>
      <c r="H179" s="5"/>
      <c r="I179" s="217" t="s">
        <v>2673</v>
      </c>
      <c r="J179" s="218"/>
      <c r="K179" s="218"/>
      <c r="L179" s="219"/>
      <c r="M179" s="171"/>
      <c r="O179" s="8"/>
      <c r="Q179" s="19"/>
      <c r="R179" s="19"/>
      <c r="S179" s="172" t="str">
        <f>IF(M179&gt;0,SUM(L179+M179),"")</f>
        <v/>
      </c>
      <c r="T179" s="19"/>
      <c r="U179" s="19"/>
      <c r="V179" s="19"/>
      <c r="W179" s="19"/>
      <c r="X179" s="19"/>
      <c r="Y179" s="19"/>
      <c r="Z179" s="19"/>
      <c r="AA179" s="19"/>
      <c r="AB179" s="19"/>
    </row>
    <row r="180" spans="1:28" ht="24" hidden="1" x14ac:dyDescent="0.2">
      <c r="A180" s="9"/>
      <c r="B180" s="226" t="s">
        <v>1165</v>
      </c>
      <c r="C180" s="226"/>
      <c r="D180" s="226"/>
      <c r="E180" s="24">
        <v>0.02</v>
      </c>
      <c r="F180" s="69"/>
      <c r="G180" s="156" t="str">
        <f>IF(F180&gt;0,SUM(E180+F180),"")</f>
        <v/>
      </c>
      <c r="H180" s="5"/>
      <c r="I180" s="217" t="s">
        <v>1169</v>
      </c>
      <c r="J180" s="218"/>
      <c r="K180" s="219"/>
      <c r="L180" s="24">
        <v>0.02</v>
      </c>
      <c r="M180" s="69"/>
      <c r="N180" s="156" t="str">
        <f>IF(M180&gt;0,SUM(L180+M180),"")</f>
        <v/>
      </c>
      <c r="O180" s="8"/>
      <c r="Q180" s="19"/>
      <c r="R180" s="19"/>
      <c r="S180" s="19"/>
      <c r="T180" s="19"/>
      <c r="U180" s="19"/>
      <c r="V180" s="19"/>
      <c r="W180" s="19"/>
      <c r="X180" s="19"/>
      <c r="Y180" s="19"/>
      <c r="Z180" s="19"/>
      <c r="AA180" s="19"/>
      <c r="AB180" s="19"/>
    </row>
    <row r="181" spans="1:28" ht="24" hidden="1" x14ac:dyDescent="0.2">
      <c r="A181" s="9"/>
      <c r="B181" s="226" t="s">
        <v>1166</v>
      </c>
      <c r="C181" s="226"/>
      <c r="D181" s="226"/>
      <c r="E181" s="24">
        <v>0.02</v>
      </c>
      <c r="F181" s="69"/>
      <c r="G181" s="156" t="str">
        <f>IF(F181&gt;0,SUM(E181+F181),"")</f>
        <v/>
      </c>
      <c r="H181" s="5"/>
      <c r="I181" s="217" t="s">
        <v>1170</v>
      </c>
      <c r="J181" s="218"/>
      <c r="K181" s="219"/>
      <c r="L181" s="24">
        <v>0.02</v>
      </c>
      <c r="M181" s="69"/>
      <c r="N181" s="156" t="str">
        <f>IF(M181&gt;0,SUM(L181+M181),"")</f>
        <v/>
      </c>
      <c r="O181" s="8"/>
      <c r="Q181" s="19"/>
      <c r="R181" s="19"/>
      <c r="S181" s="19"/>
      <c r="T181" s="19"/>
      <c r="U181" s="19"/>
      <c r="V181" s="19"/>
      <c r="W181" s="19"/>
      <c r="X181" s="19"/>
      <c r="Y181" s="19"/>
      <c r="Z181" s="19"/>
      <c r="AA181" s="19"/>
      <c r="AB181" s="19"/>
    </row>
    <row r="182" spans="1:28" ht="24" hidden="1" x14ac:dyDescent="0.2">
      <c r="A182" s="9"/>
      <c r="B182" s="226" t="s">
        <v>1167</v>
      </c>
      <c r="C182" s="226"/>
      <c r="D182" s="226"/>
      <c r="E182" s="24">
        <v>0.03</v>
      </c>
      <c r="F182" s="69"/>
      <c r="G182" s="156" t="str">
        <f>IF(F182&gt;0,SUM(E182+F182),"")</f>
        <v/>
      </c>
      <c r="H182" s="5"/>
      <c r="I182" s="217" t="s">
        <v>1171</v>
      </c>
      <c r="J182" s="218"/>
      <c r="K182" s="219"/>
      <c r="L182" s="24">
        <v>0.02</v>
      </c>
      <c r="M182" s="69"/>
      <c r="N182" s="156"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7" t="s">
        <v>1172</v>
      </c>
      <c r="J183" s="218"/>
      <c r="K183" s="219"/>
      <c r="L183" s="24">
        <v>0.02</v>
      </c>
      <c r="M183" s="69"/>
      <c r="N183" s="156"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7">
        <f>+SUM(G179:G182)</f>
        <v>0</v>
      </c>
      <c r="D185" s="162" t="s">
        <v>2633</v>
      </c>
      <c r="E185" s="95">
        <f>+(C185*SUM(K20:K35))</f>
        <v>0</v>
      </c>
      <c r="F185" s="93"/>
      <c r="G185" s="94"/>
      <c r="H185" s="89"/>
      <c r="I185" s="91" t="s">
        <v>2632</v>
      </c>
      <c r="J185" s="177">
        <f>M179</f>
        <v>0</v>
      </c>
      <c r="K185" s="227" t="s">
        <v>2633</v>
      </c>
      <c r="L185" s="227"/>
      <c r="M185" s="95">
        <f>+J185*K20</f>
        <v>0</v>
      </c>
      <c r="N185" s="96"/>
      <c r="O185" s="97"/>
    </row>
    <row r="186" spans="1:28" ht="16" thickBot="1" x14ac:dyDescent="0.25">
      <c r="A186" s="10"/>
      <c r="B186" s="98"/>
      <c r="C186" s="98"/>
      <c r="D186" s="98"/>
      <c r="E186" s="98"/>
      <c r="F186" s="98"/>
      <c r="G186" s="98"/>
      <c r="H186" s="98"/>
      <c r="I186" s="173" t="s">
        <v>2676</v>
      </c>
      <c r="J186" s="98"/>
      <c r="K186" s="98"/>
      <c r="L186" s="98"/>
      <c r="M186" s="98"/>
      <c r="N186" s="99"/>
      <c r="O186" s="100"/>
    </row>
    <row r="187" spans="1:28" ht="8.25" customHeight="1" thickBot="1" x14ac:dyDescent="0.25"/>
    <row r="188" spans="1:28" s="19" customFormat="1" ht="31.5" customHeight="1" thickBot="1" x14ac:dyDescent="0.25">
      <c r="A188" s="199" t="s">
        <v>18</v>
      </c>
      <c r="B188" s="200"/>
      <c r="C188" s="200"/>
      <c r="D188" s="200"/>
      <c r="E188" s="200"/>
      <c r="F188" s="200"/>
      <c r="G188" s="200"/>
      <c r="H188" s="200"/>
      <c r="I188" s="200"/>
      <c r="J188" s="200"/>
      <c r="K188" s="200"/>
      <c r="L188" s="200"/>
      <c r="M188" s="200"/>
      <c r="N188" s="200"/>
      <c r="O188" s="204"/>
      <c r="P188" s="77"/>
    </row>
    <row r="189" spans="1:28" ht="15" customHeight="1" x14ac:dyDescent="0.2">
      <c r="A189" s="220" t="s">
        <v>19</v>
      </c>
      <c r="B189" s="221"/>
      <c r="C189" s="221"/>
      <c r="D189" s="221"/>
      <c r="E189" s="221"/>
      <c r="F189" s="221"/>
      <c r="G189" s="221"/>
      <c r="H189" s="221"/>
      <c r="I189" s="221"/>
      <c r="J189" s="221"/>
      <c r="K189" s="221"/>
      <c r="L189" s="221"/>
      <c r="M189" s="221"/>
      <c r="N189" s="221"/>
      <c r="O189" s="222"/>
    </row>
    <row r="190" spans="1:28" ht="16" thickBot="1" x14ac:dyDescent="0.25">
      <c r="A190" s="223"/>
      <c r="B190" s="224"/>
      <c r="C190" s="224"/>
      <c r="D190" s="224"/>
      <c r="E190" s="224"/>
      <c r="F190" s="224"/>
      <c r="G190" s="224"/>
      <c r="H190" s="224"/>
      <c r="I190" s="224"/>
      <c r="J190" s="224"/>
      <c r="K190" s="224"/>
      <c r="L190" s="224"/>
      <c r="M190" s="224"/>
      <c r="N190" s="224"/>
      <c r="O190" s="225"/>
    </row>
    <row r="191" spans="1:28" x14ac:dyDescent="0.2">
      <c r="A191" s="9"/>
      <c r="B191" s="5"/>
      <c r="C191" s="5"/>
      <c r="D191" s="5"/>
      <c r="E191" s="5"/>
      <c r="F191" s="5"/>
      <c r="G191" s="5"/>
      <c r="H191" s="5"/>
      <c r="I191" s="5"/>
      <c r="J191" s="5"/>
      <c r="K191" s="5"/>
      <c r="L191" s="5"/>
      <c r="M191" s="5"/>
      <c r="N191" s="5"/>
      <c r="O191" s="8"/>
      <c r="Q191" s="146"/>
      <c r="R191" s="146"/>
      <c r="S191" s="146"/>
      <c r="T191" s="146"/>
    </row>
    <row r="192" spans="1:28" x14ac:dyDescent="0.2">
      <c r="A192" s="9"/>
      <c r="B192" s="242" t="s">
        <v>2641</v>
      </c>
      <c r="C192" s="242"/>
      <c r="E192" s="5" t="s">
        <v>20</v>
      </c>
      <c r="H192" s="160" t="s">
        <v>24</v>
      </c>
      <c r="J192" s="5" t="s">
        <v>2642</v>
      </c>
      <c r="K192" s="5"/>
      <c r="M192" s="5"/>
      <c r="N192" s="5"/>
      <c r="O192" s="8"/>
      <c r="Q192" s="147"/>
      <c r="R192" s="148"/>
      <c r="S192" s="148"/>
      <c r="T192" s="147"/>
    </row>
    <row r="193" spans="1:18" x14ac:dyDescent="0.2">
      <c r="A193" s="9"/>
      <c r="C193" s="121"/>
      <c r="D193" s="5"/>
      <c r="E193" s="120"/>
      <c r="F193" s="5"/>
      <c r="G193" s="5"/>
      <c r="H193" s="140"/>
      <c r="J193" s="5"/>
      <c r="K193" s="121"/>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9" t="s">
        <v>29</v>
      </c>
      <c r="B197" s="200"/>
      <c r="C197" s="200"/>
      <c r="D197" s="200"/>
      <c r="E197" s="200"/>
      <c r="F197" s="200"/>
      <c r="G197" s="200"/>
      <c r="H197" s="200"/>
      <c r="I197" s="200"/>
      <c r="J197" s="200"/>
      <c r="K197" s="200"/>
      <c r="L197" s="200"/>
      <c r="M197" s="200"/>
      <c r="N197" s="200"/>
      <c r="O197" s="204"/>
      <c r="P197" s="77"/>
    </row>
    <row r="198" spans="1:18" ht="22" thickBot="1" x14ac:dyDescent="0.25">
      <c r="A198" s="9"/>
      <c r="B198" s="5"/>
      <c r="C198" s="5"/>
      <c r="D198" s="5"/>
      <c r="E198" s="5"/>
      <c r="F198" s="5"/>
      <c r="G198" s="5"/>
      <c r="H198" s="5"/>
      <c r="I198" s="5"/>
      <c r="J198" s="5"/>
      <c r="K198" s="5"/>
      <c r="L198" s="5"/>
      <c r="M198" s="5"/>
      <c r="N198" s="5"/>
      <c r="O198" s="178" t="str">
        <f>HYPERLINK("#Integrante_6!A1","INICIO")</f>
        <v>INICIO</v>
      </c>
    </row>
    <row r="199" spans="1:18" ht="231" customHeight="1" x14ac:dyDescent="0.2">
      <c r="A199" s="9"/>
      <c r="B199" s="216" t="s">
        <v>2664</v>
      </c>
      <c r="C199" s="216"/>
      <c r="D199" s="216"/>
      <c r="E199" s="216"/>
      <c r="F199" s="216"/>
      <c r="G199" s="216"/>
      <c r="H199" s="216"/>
      <c r="I199" s="216"/>
      <c r="J199" s="216"/>
      <c r="K199" s="216"/>
      <c r="L199" s="216"/>
      <c r="M199" s="216"/>
      <c r="N199" s="216"/>
      <c r="O199" s="8"/>
    </row>
    <row r="200" spans="1:18" x14ac:dyDescent="0.2">
      <c r="A200" s="9"/>
      <c r="B200" s="239"/>
      <c r="C200" s="239"/>
      <c r="D200" s="239"/>
      <c r="E200" s="239"/>
      <c r="F200" s="239"/>
      <c r="G200" s="239"/>
      <c r="H200" s="239"/>
      <c r="I200" s="239"/>
      <c r="J200" s="239"/>
      <c r="K200" s="239"/>
      <c r="L200" s="239"/>
      <c r="M200" s="239"/>
      <c r="N200" s="239"/>
      <c r="O200" s="8"/>
    </row>
    <row r="201" spans="1:18" x14ac:dyDescent="0.2">
      <c r="A201" s="9"/>
      <c r="B201" s="240" t="s">
        <v>2653</v>
      </c>
      <c r="C201" s="241"/>
      <c r="D201" s="241"/>
      <c r="E201" s="241"/>
      <c r="F201" s="241"/>
      <c r="G201" s="241"/>
      <c r="H201" s="241"/>
      <c r="I201" s="241"/>
      <c r="J201" s="241"/>
      <c r="K201" s="241"/>
      <c r="L201" s="241"/>
      <c r="M201" s="241"/>
      <c r="N201" s="241"/>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0"/>
      <c r="D211" s="21"/>
      <c r="G211" s="27" t="s">
        <v>2625</v>
      </c>
      <c r="H211" s="141"/>
      <c r="J211" s="27" t="s">
        <v>2627</v>
      </c>
      <c r="K211" s="141"/>
      <c r="L211" s="21"/>
      <c r="M211" s="21"/>
      <c r="N211" s="21"/>
      <c r="O211" s="8"/>
    </row>
    <row r="212" spans="1:15" x14ac:dyDescent="0.2">
      <c r="A212" s="9"/>
      <c r="B212" s="27" t="s">
        <v>2624</v>
      </c>
      <c r="C212" s="140"/>
      <c r="D212" s="21"/>
      <c r="G212" s="27" t="s">
        <v>2626</v>
      </c>
      <c r="H212" s="141"/>
      <c r="J212" s="27" t="s">
        <v>2628</v>
      </c>
      <c r="K212" s="140"/>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whole" allowBlank="1" showInputMessage="1" showErrorMessage="1" sqref="N15" xr:uid="{86F6DA32-7B0F-4D2B-A951-4CDB2B69B81A}">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2630</v>
      </c>
      <c r="F1" t="s">
        <v>34</v>
      </c>
      <c r="G1" t="s">
        <v>2655</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2656</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2020-12-28T19:55:25Z</cp:lastPrinted>
  <dcterms:created xsi:type="dcterms:W3CDTF">2020-10-14T21:57:42Z</dcterms:created>
  <dcterms:modified xsi:type="dcterms:W3CDTF">2020-12-28T19:55:28Z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