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 14 3000 Series\Desktop\MANIFESTACIONES DE INTERES AFROBERRUGAS\PARA CONTRATOS NUEVOS AFROBERRUG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<sst xmlns="http://schemas.openxmlformats.org/spreadsheetml/2006/main" count="3211" uniqueCount="2728">
  <si>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</si>
  <si>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</si>
  <si>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</si>
  <si>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</si>
  <si>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</si>
  <si>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</si>
  <si>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</si>
  <si>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</si>
  <si>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</si>
  <si>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</si>
  <si>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</si>
  <si>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</si>
  <si>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</si>
  <si>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</si>
  <si>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</si>
  <si>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</si>
  <si>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</si>
  <si>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</si>
  <si>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</si>
  <si>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</si>
  <si>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</si>
  <si>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</si>
  <si>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</si>
  <si>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</si>
  <si>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</si>
  <si>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</si>
  <si>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</si>
  <si>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</si>
  <si>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</si>
  <si>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</si>
  <si>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</si>
  <si>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</si>
  <si>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</si>
  <si>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</si>
  <si>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</si>
  <si>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</si>
  <si>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</si>
  <si>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</si>
  <si>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</si>
  <si>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</si>
  <si>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</si>
  <si>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</si>
  <si>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</si>
  <si>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</si>
  <si>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</si>
  <si>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</si>
  <si>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</si>
  <si>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</si>
  <si>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</si>
  <si>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</si>
  <si>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</si>
  <si>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</si>
  <si>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</si>
  <si>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</si>
  <si>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</si>
  <si>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</si>
  <si>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</si>
  <si>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</si>
  <si>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</si>
  <si>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</si>
  <si>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</si>
  <si>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</si>
  <si>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</si>
  <si>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</si>
  <si>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</si>
  <si>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</si>
  <si>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</si>
  <si>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</si>
  <si>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</si>
  <si>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</si>
  <si>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</si>
  <si>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</si>
  <si>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</si>
  <si>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</si>
  <si>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</si>
  <si>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</si>
  <si>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</si>
  <si>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</si>
  <si>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</si>
  <si>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</si>
  <si>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</si>
  <si>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</si>
  <si>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</si>
  <si>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</si>
  <si>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</si>
  <si>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</si>
  <si>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</si>
  <si>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</si>
  <si>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</si>
  <si>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</si>
  <si>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</si>
  <si>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</si>
  <si>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</si>
  <si>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</si>
  <si>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</si>
  <si>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</si>
  <si>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</si>
  <si>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</si>
  <si>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</si>
  <si>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</si>
  <si>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</si>
  <si>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</si>
  <si>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</si>
  <si>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</si>
  <si>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</si>
  <si>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</si>
  <si>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</si>
  <si>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</si>
  <si>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</si>
  <si>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</si>
  <si>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</si>
  <si>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</si>
  <si>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</si>
  <si>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</si>
  <si>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</si>
  <si>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</si>
  <si>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</si>
  <si>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</si>
  <si>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</si>
  <si>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</si>
  <si>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</si>
  <si>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</si>
  <si>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</si>
  <si>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</si>
  <si>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</si>
  <si>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</si>
  <si>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</si>
  <si>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</si>
  <si>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</si>
  <si>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</si>
  <si>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</si>
  <si>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</si>
  <si>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</si>
  <si>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</si>
  <si>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</si>
  <si>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</si>
  <si>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</si>
  <si>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</si>
  <si>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</si>
  <si>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</si>
  <si>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</si>
  <si>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</si>
  <si>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</si>
  <si>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</si>
  <si>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</si>
  <si>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</si>
  <si>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</si>
  <si>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</si>
  <si>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</si>
  <si>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</si>
  <si>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</si>
  <si>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</si>
  <si>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</si>
  <si>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</si>
  <si>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</si>
  <si>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</si>
  <si>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</si>
  <si>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</si>
  <si>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</si>
  <si>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</si>
  <si>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</si>
  <si>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</si>
  <si>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</si>
  <si>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</si>
  <si>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</si>
  <si>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</si>
  <si>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</si>
  <si>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</si>
  <si>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</si>
  <si>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</si>
  <si>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</si>
  <si>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</si>
  <si>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</si>
  <si>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</si>
  <si>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</si>
  <si>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</si>
  <si>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</si>
  <si>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</si>
  <si>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</si>
  <si>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</si>
  <si>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</si>
  <si>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</si>
  <si>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</si>
  <si>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</si>
  <si>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</si>
  <si>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</si>
  <si>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</si>
  <si>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</si>
  <si>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</si>
  <si>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</si>
  <si>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</si>
  <si>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</si>
  <si>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</si>
  <si>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</si>
  <si>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</si>
  <si>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</si>
  <si>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</si>
  <si>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</si>
  <si>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</si>
  <si>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</si>
  <si>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</si>
  <si>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</si>
  <si>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</si>
  <si>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</si>
  <si>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</si>
  <si>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</si>
  <si>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</si>
  <si>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</si>
  <si>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</si>
  <si>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</si>
  <si>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</si>
  <si>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</si>
  <si>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</si>
  <si>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</si>
  <si>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</si>
  <si>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</si>
  <si>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</si>
  <si>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</si>
  <si>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</si>
  <si>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</si>
  <si>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</si>
  <si>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</si>
  <si>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</si>
  <si>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</si>
  <si>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</si>
  <si>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</si>
  <si>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</si>
  <si>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</si>
  <si>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</si>
  <si>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</si>
  <si>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</si>
  <si>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</si>
  <si>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</si>
  <si>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</si>
  <si>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</si>
  <si>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</si>
  <si>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</si>
  <si>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</si>
  <si>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</si>
  <si>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</si>
  <si>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</si>
  <si>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</si>
  <si>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</si>
  <si>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</si>
  <si>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</si>
  <si>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</si>
  <si>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</si>
  <si>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</si>
  <si>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</si>
  <si>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</si>
  <si>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</si>
  <si>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</si>
  <si>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</si>
  <si>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</si>
  <si>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</si>
  <si>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</si>
  <si>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</si>
  <si>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</si>
  <si>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</si>
  <si>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</si>
  <si>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</si>
  <si>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</si>
  <si>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</si>
  <si>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</si>
  <si>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</si>
  <si>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</si>
  <si>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</si>
  <si>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</si>
  <si>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</si>
  <si>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</si>
  <si>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</si>
  <si>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</si>
  <si>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</si>
  <si>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</si>
  <si>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</si>
  <si>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</si>
  <si>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</si>
  <si>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</si>
  <si>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</si>
  <si>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</si>
  <si>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</si>
  <si>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</si>
  <si>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</si>
  <si>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</si>
  <si>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</si>
  <si>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</si>
  <si>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</si>
  <si>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</si>
  <si>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</si>
  <si>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</si>
  <si>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</si>
  <si>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</si>
  <si>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</si>
  <si>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</si>
  <si>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</si>
  <si>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</si>
  <si>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</si>
  <si>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</si>
  <si>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</si>
  <si>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</si>
  <si>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</si>
  <si>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</si>
  <si>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</si>
  <si>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</si>
  <si>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</si>
  <si>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</si>
  <si>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</si>
  <si>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</si>
  <si>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</si>
  <si>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</si>
  <si>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</si>
  <si>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</si>
  <si>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</si>
  <si>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</si>
  <si>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</si>
  <si>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</si>
  <si>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</si>
  <si>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</si>
  <si>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</si>
  <si>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</si>
  <si>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</si>
  <si>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</si>
  <si>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</si>
  <si>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</si>
  <si>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</si>
  <si>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</si>
  <si>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</si>
  <si>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</si>
  <si>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</si>
  <si>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</si>
  <si>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</si>
  <si>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</si>
  <si>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</si>
  <si>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</si>
  <si>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</si>
  <si>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</si>
  <si>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</si>
  <si>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</si>
  <si>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</si>
  <si>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</si>
  <si>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</si>
  <si>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</si>
  <si>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</si>
  <si>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</si>
  <si>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</si>
  <si>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</si>
  <si>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</si>
  <si>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</si>
  <si>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</si>
  <si>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</si>
  <si>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</si>
  <si>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</si>
  <si>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</si>
  <si>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</si>
  <si>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</si>
  <si>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</si>
  <si>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</si>
  <si>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</si>
  <si>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</si>
  <si>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</si>
  <si>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</si>
  <si>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</si>
  <si>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</si>
  <si>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</si>
  <si>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</si>
  <si>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</si>
  <si>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</si>
  <si>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</si>
  <si>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</si>
  <si>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</si>
  <si>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</si>
  <si>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</si>
  <si>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</si>
  <si>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</si>
  <si>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</si>
  <si>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</si>
  <si>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</si>
  <si>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</si>
  <si>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</si>
  <si>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</si>
  <si>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</si>
  <si>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</si>
  <si>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</si>
  <si>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</si>
  <si>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</si>
  <si>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</si>
  <si>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</si>
  <si>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</si>
  <si>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</si>
  <si>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</si>
  <si>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</si>
  <si>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</si>
  <si>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</si>
  <si>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</si>
  <si>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</si>
  <si>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</si>
  <si>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</si>
  <si>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</si>
  <si>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</si>
  <si>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</si>
  <si>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</si>
  <si>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</si>
  <si>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</si>
  <si>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</si>
  <si>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</si>
  <si>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</si>
  <si>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</si>
  <si>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</si>
  <si>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</si>
  <si>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</si>
  <si>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</si>
  <si>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</si>
  <si>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</si>
  <si>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</si>
  <si>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</si>
  <si>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</si>
  <si>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</si>
  <si>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</si>
  <si>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</si>
  <si>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</si>
  <si>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</si>
  <si>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</si>
  <si>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</si>
  <si>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</si>
  <si>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</si>
  <si>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</si>
  <si>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</si>
  <si>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</si>
  <si>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</si>
  <si>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</si>
  <si>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</si>
  <si>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</si>
  <si>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</si>
  <si>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</si>
  <si>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</si>
  <si>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</si>
  <si>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</si>
  <si>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</si>
  <si>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</si>
  <si>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</si>
  <si>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</si>
  <si>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</si>
  <si>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</si>
  <si>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</si>
  <si>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</si>
  <si>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</si>
  <si>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</si>
  <si>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</si>
  <si>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</si>
  <si>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</si>
  <si>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</si>
  <si>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</si>
  <si>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</si>
  <si>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</si>
  <si>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</si>
  <si>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</si>
  <si>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</si>
  <si>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</si>
  <si>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</si>
  <si>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</si>
  <si>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</si>
  <si>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</si>
  <si>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</si>
  <si>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</si>
  <si>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</si>
  <si>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</si>
  <si>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</si>
  <si>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</si>
  <si>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</si>
  <si>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</si>
  <si>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</si>
  <si>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</si>
  <si>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</si>
  <si>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</si>
  <si>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</si>
  <si>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</si>
  <si>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</si>
  <si>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</si>
  <si>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</si>
  <si>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</si>
  <si>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</si>
  <si>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</si>
  <si>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</si>
  <si>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</si>
  <si>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</si>
  <si>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</si>
  <si>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</si>
  <si>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</si>
  <si>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</si>
  <si>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</si>
  <si>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</si>
  <si>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</si>
  <si>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</si>
  <si>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</si>
  <si>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</si>
  <si>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</si>
  <si>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</si>
  <si>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</si>
  <si>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</si>
  <si>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</si>
  <si>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</si>
  <si>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</si>
  <si>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</si>
  <si>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</si>
  <si>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</si>
  <si>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</si>
  <si>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</si>
  <si>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</si>
  <si>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</si>
  <si>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</si>
  <si>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</si>
  <si>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</si>
  <si>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</si>
  <si>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</si>
  <si>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</si>
  <si>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</si>
  <si>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</si>
  <si>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</si>
  <si>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</si>
  <si>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</si>
  <si>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</si>
  <si>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</si>
  <si>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</si>
  <si>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</si>
  <si>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</si>
  <si>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</si>
  <si>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</si>
  <si>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</si>
  <si>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</si>
  <si>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</si>
  <si>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</si>
  <si>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</si>
  <si>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</si>
  <si>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</si>
  <si>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</si>
  <si>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</si>
  <si>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</si>
  <si>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</si>
  <si>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</si>
  <si>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</si>
  <si>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</si>
  <si>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</si>
  <si>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</si>
  <si>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</si>
  <si>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</si>
  <si>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</si>
  <si>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</si>
  <si>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</si>
  <si>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</si>
  <si>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</si>
  <si>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</si>
  <si>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</si>
  <si>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</si>
  <si>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</si>
  <si>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</si>
  <si>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</si>
  <si>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</si>
  <si>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</si>
  <si>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</si>
  <si>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</si>
  <si>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</si>
  <si>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</si>
  <si>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</si>
  <si>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</si>
  <si>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</si>
  <si>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</si>
  <si>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</si>
  <si>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</si>
  <si>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</si>
  <si>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</si>
  <si>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</si>
  <si>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</si>
  <si>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</si>
  <si>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</si>
  <si>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</si>
  <si>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</si>
  <si>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</si>
  <si>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</si>
  <si>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</si>
  <si>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</si>
  <si>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</si>
  <si>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</si>
  <si>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</si>
  <si>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</si>
  <si>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</si>
  <si>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</si>
  <si>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</si>
  <si>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</si>
  <si>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</si>
  <si>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</si>
  <si>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</si>
  <si>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</si>
  <si>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</si>
  <si>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</si>
  <si>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</si>
  <si>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</si>
  <si>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</si>
  <si>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</si>
  <si>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</si>
  <si>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</si>
  <si>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</si>
  <si>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</si>
  <si>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</si>
  <si>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</si>
  <si>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</si>
  <si>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</si>
  <si>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</si>
  <si>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</si>
  <si>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</si>
  <si>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</si>
  <si>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</si>
  <si>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</si>
  <si>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</si>
  <si>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</si>
  <si>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</si>
  <si>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</si>
  <si>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</si>
  <si>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</si>
  <si>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</si>
  <si>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</si>
  <si>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</si>
  <si>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</si>
  <si>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</si>
  <si>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</si>
  <si>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</si>
  <si>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</si>
  <si>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</si>
  <si>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</si>
  <si>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</si>
  <si>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</si>
  <si>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</si>
  <si>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</si>
  <si>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</si>
  <si>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</si>
  <si>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</si>
  <si>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</si>
  <si>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</si>
  <si>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</si>
  <si>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</si>
  <si>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</si>
  <si>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</si>
  <si>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</si>
  <si>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</si>
  <si>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</si>
  <si>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</si>
  <si>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</si>
  <si>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</si>
  <si>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</si>
  <si>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</si>
  <si>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</si>
  <si>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</si>
  <si>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</si>
  <si>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</si>
  <si>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</si>
  <si>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</si>
  <si>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</si>
  <si>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</si>
  <si>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</si>
  <si>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</si>
  <si>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</si>
  <si>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</si>
  <si>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</si>
  <si>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</si>
  <si>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</si>
  <si>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</si>
  <si>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</si>
  <si>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</si>
  <si>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</si>
  <si>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</si>
  <si>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</si>
  <si>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</si>
  <si>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</si>
  <si>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</si>
  <si>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</si>
  <si>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</si>
  <si>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</si>
  <si>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</si>
  <si>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</si>
  <si>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</si>
  <si>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</si>
  <si>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</si>
  <si>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</si>
  <si>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</si>
  <si>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</si>
  <si>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</si>
  <si>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</si>
  <si>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</si>
  <si>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</si>
  <si>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</si>
  <si>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</si>
  <si>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</si>
  <si>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</si>
  <si>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</si>
  <si>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</si>
  <si>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</si>
  <si>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</si>
  <si>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</si>
  <si>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</si>
  <si>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</si>
  <si>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</si>
  <si>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</si>
  <si>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</si>
  <si>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</si>
  <si>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</si>
  <si>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</si>
  <si>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</si>
  <si>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</si>
  <si>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</si>
  <si>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</si>
  <si>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</si>
  <si>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</si>
  <si>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</si>
  <si>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</si>
  <si>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</si>
  <si>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</si>
  <si>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</si>
  <si>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</si>
  <si>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</si>
  <si>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</si>
  <si>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</si>
  <si>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</si>
  <si>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</si>
  <si>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</si>
  <si>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</si>
  <si>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</si>
  <si>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</si>
  <si>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</si>
  <si>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</si>
  <si>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</si>
  <si>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</si>
  <si>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</si>
  <si>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</si>
  <si>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</si>
  <si>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</si>
  <si>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</si>
  <si>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</si>
  <si>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</si>
  <si>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</si>
  <si>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</si>
  <si>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</si>
  <si>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</si>
  <si>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</si>
  <si>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</si>
  <si>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</si>
  <si>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</si>
  <si>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</si>
  <si>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</si>
  <si>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</si>
  <si>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</si>
  <si>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</si>
  <si>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</si>
  <si>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</si>
  <si>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</si>
  <si>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</si>
  <si>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</si>
  <si>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</si>
  <si>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</si>
  <si>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</si>
  <si>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</si>
  <si>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</si>
  <si>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</si>
  <si>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</si>
  <si>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</si>
  <si>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</si>
  <si>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</si>
  <si>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</si>
  <si>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</si>
  <si>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</si>
  <si>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</si>
  <si>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</si>
  <si>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</si>
  <si>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</si>
  <si>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</si>
  <si>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</si>
  <si>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</si>
  <si>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</si>
  <si>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</si>
  <si>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</si>
  <si>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</si>
  <si>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</si>
  <si>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</si>
  <si>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</si>
  <si>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</si>
  <si>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</si>
  <si>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</si>
  <si>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</si>
  <si>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</si>
  <si>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</si>
  <si>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</si>
  <si>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</si>
  <si>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</si>
  <si>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</si>
  <si>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</si>
  <si>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</si>
  <si>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</si>
  <si>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</si>
  <si>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</si>
  <si>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</si>
  <si>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</si>
  <si>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</si>
  <si>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</si>
  <si>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</si>
  <si>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</si>
  <si>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</si>
  <si>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</si>
  <si>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</si>
  <si>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</si>
  <si>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</si>
  <si>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</si>
  <si>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</si>
  <si>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</si>
  <si>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</si>
  <si>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</si>
  <si>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</si>
  <si>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</si>
  <si>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</si>
  <si>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</si>
  <si>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</si>
  <si>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</si>
  <si>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</si>
  <si>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</si>
  <si>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</si>
  <si>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</si>
  <si>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</si>
  <si>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</si>
  <si>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</si>
  <si>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</si>
  <si>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</si>
  <si>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</si>
  <si>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</si>
  <si>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</si>
  <si>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</si>
  <si>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</si>
  <si>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</si>
  <si>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</si>
  <si>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</si>
  <si>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</si>
  <si>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</si>
  <si>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</si>
  <si>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</si>
  <si>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</si>
  <si>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</si>
  <si>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</si>
  <si>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</si>
  <si>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</si>
  <si>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</si>
  <si>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</si>
  <si>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</si>
  <si>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</si>
  <si>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</si>
  <si>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</si>
  <si>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</si>
  <si>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</si>
  <si>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</si>
  <si>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</si>
  <si>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</si>
  <si>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</si>
  <si>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</si>
  <si>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</si>
  <si>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</si>
  <si>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</si>
  <si>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</si>
  <si>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</si>
  <si>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</si>
  <si>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</si>
  <si>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</si>
  <si>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</si>
  <si>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</si>
  <si>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</si>
  <si>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</si>
  <si>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</si>
  <si>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</si>
  <si>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</si>
  <si>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</si>
  <si>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</si>
  <si>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</si>
  <si>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</si>
  <si>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</si>
  <si>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</si>
  <si>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</si>
  <si>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</si>
  <si>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</si>
  <si>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</si>
  <si>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</si>
  <si>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</si>
  <si>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</si>
  <si>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</si>
  <si>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</si>
  <si>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</si>
  <si>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</si>
  <si>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</si>
  <si>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</si>
  <si>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</si>
  <si>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</si>
  <si>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</si>
  <si>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</si>
  <si>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</si>
  <si>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</si>
  <si>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</si>
  <si>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</si>
  <si>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</si>
  <si>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</si>
  <si>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</si>
  <si>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</si>
  <si>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</si>
  <si>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</si>
  <si>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</si>
  <si>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</si>
  <si>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</si>
  <si>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</si>
  <si>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</si>
  <si>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</si>
  <si>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</si>
  <si>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</si>
  <si>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</si>
  <si>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</si>
  <si>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</si>
  <si>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</si>
  <si>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</si>
  <si>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</si>
  <si>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</si>
  <si>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</si>
  <si>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</si>
  <si>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</si>
  <si>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</si>
  <si>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</si>
  <si>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</si>
  <si>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</si>
  <si>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</si>
  <si>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</si>
  <si>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</si>
  <si>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</si>
  <si>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</si>
  <si>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</si>
  <si>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</si>
  <si>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</si>
  <si>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</si>
  <si>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</si>
  <si>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</si>
  <si>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</si>
  <si>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</si>
  <si>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</si>
  <si>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</si>
  <si>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</si>
  <si>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</si>
  <si>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</si>
  <si>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</si>
  <si>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</si>
  <si>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</si>
  <si>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</si>
  <si>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</si>
  <si>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</si>
  <si>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</si>
  <si>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</si>
  <si>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</si>
  <si>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</si>
  <si>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</si>
  <si>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</si>
  <si>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</si>
  <si>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</si>
  <si>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</si>
  <si>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</si>
  <si>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</si>
  <si>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</si>
  <si>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</si>
  <si>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</si>
  <si>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</si>
  <si>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</si>
  <si>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</si>
  <si>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</si>
  <si>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</si>
  <si>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</si>
  <si>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</si>
  <si>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</si>
  <si>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</si>
  <si>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</si>
  <si>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</si>
  <si>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</si>
  <si>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</si>
  <si>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</si>
  <si>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</si>
  <si>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</si>
  <si>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</si>
  <si>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</si>
  <si>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</si>
  <si>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</si>
  <si>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</si>
  <si>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</si>
  <si>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</si>
  <si>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</si>
  <si>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</si>
  <si>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</si>
  <si>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</si>
  <si>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</si>
  <si>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</si>
  <si>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</si>
  <si>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</si>
  <si>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</si>
  <si>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</si>
  <si>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</si>
  <si>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</si>
  <si>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</si>
  <si>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</si>
  <si>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</si>
  <si>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</si>
  <si>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</si>
  <si>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</si>
  <si>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</si>
  <si>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</si>
  <si>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</si>
  <si>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</si>
  <si>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</si>
  <si>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</si>
  <si>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</si>
  <si>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</si>
  <si>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</si>
  <si>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</si>
  <si>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</si>
  <si>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</si>
  <si>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</si>
  <si>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</si>
  <si>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</si>
  <si>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</si>
  <si>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</si>
  <si>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</si>
  <si>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</si>
  <si>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</si>
  <si>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</si>
  <si>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</si>
  <si>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</si>
  <si>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</si>
  <si>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</si>
  <si>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</si>
  <si>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</si>
  <si>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</si>
  <si>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</si>
  <si>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</si>
  <si>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</si>
  <si>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</si>
  <si>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</si>
  <si>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</si>
  <si>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</si>
  <si>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</si>
  <si>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</si>
  <si>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</si>
  <si>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</si>
  <si>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</si>
  <si>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</si>
  <si>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</si>
  <si>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</si>
  <si>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</si>
  <si>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</si>
  <si>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</si>
  <si>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</si>
  <si>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</si>
  <si>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</si>
  <si>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</si>
  <si>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</si>
  <si>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</si>
  <si>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</si>
  <si>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</si>
  <si>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</si>
  <si>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</si>
  <si>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</si>
  <si>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</si>
  <si>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</si>
  <si>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</si>
  <si>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</si>
  <si>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</si>
  <si>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</si>
  <si>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</si>
  <si>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</si>
  <si>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</si>
  <si>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</si>
  <si>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</si>
  <si>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</si>
  <si>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</si>
  <si>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</si>
  <si>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</si>
  <si>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</si>
  <si>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</si>
  <si>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</si>
  <si>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</si>
  <si>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</si>
  <si>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</si>
  <si>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</si>
  <si>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</si>
  <si>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</si>
  <si>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</si>
  <si>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</si>
  <si>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</si>
  <si>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</si>
  <si>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</si>
  <si>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</si>
  <si>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</si>
  <si>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</si>
  <si>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</si>
  <si>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</si>
  <si>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</si>
  <si>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</si>
  <si>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</si>
  <si>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</si>
  <si>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</si>
  <si>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</si>
  <si>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</si>
  <si>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</si>
  <si>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</si>
  <si>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</si>
  <si>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</si>
  <si>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</si>
  <si>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</si>
  <si>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</si>
  <si>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</si>
  <si>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</si>
  <si>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</si>
  <si>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</si>
  <si>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</si>
  <si>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</si>
  <si>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</si>
  <si>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</si>
  <si>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</si>
  <si>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</si>
  <si>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</si>
  <si>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</si>
  <si>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</si>
  <si>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</si>
  <si>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</si>
  <si>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</si>
  <si>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</si>
  <si>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</si>
  <si>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</si>
  <si>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</si>
  <si>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</si>
  <si>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</si>
  <si>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</si>
  <si>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</si>
  <si>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</si>
  <si>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</si>
  <si>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</si>
  <si>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</si>
  <si>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</si>
  <si>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</si>
  <si>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</si>
  <si>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</si>
  <si>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</si>
  <si>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</si>
  <si>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</si>
  <si>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</si>
  <si>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</si>
  <si>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</si>
  <si>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</si>
  <si>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</si>
  <si>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</si>
  <si>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</si>
  <si>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</si>
  <si>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</si>
  <si>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</si>
  <si>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</si>
  <si>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</si>
  <si>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</si>
  <si>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</si>
  <si>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</si>
  <si>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</si>
  <si>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</si>
  <si>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</si>
  <si>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</si>
  <si>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</si>
  <si>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</si>
  <si>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</si>
  <si>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</si>
  <si>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</si>
  <si>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</si>
  <si>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</si>
  <si>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</si>
  <si>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</si>
  <si>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</si>
  <si>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</si>
  <si>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</si>
  <si>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</si>
  <si>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</si>
  <si>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</si>
  <si>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</si>
  <si>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</si>
  <si>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</si>
  <si>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</si>
  <si>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</si>
  <si>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</si>
  <si>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</si>
  <si>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</si>
  <si>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</si>
  <si>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</si>
  <si>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</si>
  <si>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</si>
  <si>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</si>
  <si>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</si>
  <si>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</si>
  <si>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</si>
  <si>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</si>
  <si>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</si>
  <si>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</si>
  <si>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</si>
  <si>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</si>
  <si>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</si>
  <si>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</si>
  <si>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</si>
  <si>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</si>
  <si>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</si>
  <si>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</si>
  <si>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</si>
  <si>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</si>
  <si>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</si>
  <si>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</si>
  <si>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</si>
  <si>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</si>
  <si>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</si>
  <si>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</si>
  <si>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</si>
  <si>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</si>
  <si>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</si>
  <si>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</si>
  <si>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</si>
  <si>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</si>
  <si>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</si>
  <si>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</si>
  <si>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</si>
  <si>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</si>
  <si>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</si>
  <si>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</si>
  <si>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</si>
  <si>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</si>
  <si>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</si>
  <si>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</si>
  <si>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</si>
  <si>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</si>
  <si>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</si>
  <si>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</si>
  <si>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</si>
  <si>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</si>
  <si>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</si>
  <si>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</si>
  <si>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</si>
  <si>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</si>
  <si>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</si>
  <si>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</si>
  <si>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</si>
  <si>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</si>
  <si>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</si>
  <si>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</si>
  <si>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</si>
  <si>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</si>
  <si>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</si>
  <si>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</si>
  <si>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</si>
  <si>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</si>
  <si>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</si>
  <si>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</si>
  <si>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</si>
  <si>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</si>
  <si>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</si>
  <si>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</si>
  <si>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</si>
  <si>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</si>
  <si>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</si>
  <si>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</si>
  <si>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</si>
  <si>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</si>
  <si>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</si>
  <si>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</si>
  <si>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</si>
  <si>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</si>
  <si>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</si>
  <si>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</si>
  <si>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</si>
  <si>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</si>
  <si>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</si>
  <si>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</si>
  <si>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</si>
  <si>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</si>
  <si>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</si>
  <si>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</si>
  <si>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</si>
  <si>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</si>
  <si>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</si>
  <si>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</si>
  <si>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</si>
  <si>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</si>
  <si>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</si>
  <si>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</si>
  <si>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</si>
  <si>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</si>
  <si>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</si>
  <si>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</si>
  <si>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</si>
  <si>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</si>
  <si>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</si>
  <si>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</si>
  <si>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</si>
  <si>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</si>
  <si>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</si>
  <si>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</si>
  <si>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</si>
  <si>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</si>
  <si>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</si>
  <si>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</si>
  <si>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</si>
  <si>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</si>
  <si>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</si>
  <si>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</si>
  <si>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</si>
  <si>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</si>
  <si>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</si>
  <si>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</si>
  <si>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</si>
  <si>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</si>
  <si>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</si>
  <si>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</si>
  <si>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</si>
  <si>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</si>
  <si>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</si>
  <si>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</si>
  <si>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</si>
  <si>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</si>
  <si>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</si>
  <si>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</si>
  <si>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</si>
  <si>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</si>
  <si>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</si>
  <si>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</si>
  <si>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</si>
  <si>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</si>
  <si>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</si>
  <si>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</si>
  <si>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</si>
  <si>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</si>
  <si>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</si>
  <si>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</si>
  <si>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</si>
  <si>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</si>
  <si>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</si>
  <si>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</si>
  <si>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</si>
  <si>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</si>
  <si>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</si>
  <si>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</si>
  <si>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</si>
  <si>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</si>
  <si>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</si>
  <si>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</si>
  <si>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</si>
  <si>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</si>
  <si>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</si>
  <si>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</si>
  <si>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</si>
  <si>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</si>
  <si>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</si>
  <si>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</si>
  <si>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</si>
  <si>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</si>
  <si>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</si>
  <si>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</si>
  <si>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</si>
  <si>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</si>
  <si>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</si>
  <si>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</si>
  <si>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</si>
  <si>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</si>
  <si>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</si>
  <si>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</si>
  <si>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</si>
  <si>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</si>
  <si>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</si>
  <si>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</si>
  <si>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</si>
  <si>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</si>
  <si>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</si>
  <si>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</si>
  <si>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</si>
  <si>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</si>
  <si>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</si>
  <si>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</si>
  <si>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</si>
  <si>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</si>
  <si>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</si>
  <si>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</si>
  <si>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</si>
  <si>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</si>
  <si>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</si>
  <si>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</si>
  <si>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</si>
  <si>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</si>
  <si>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</si>
  <si>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</si>
  <si>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</si>
  <si>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</si>
  <si>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</si>
  <si>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</si>
  <si>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</si>
  <si>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</si>
  <si>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</si>
  <si>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</si>
  <si>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</si>
  <si>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</si>
  <si>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</si>
  <si>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</si>
  <si>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</si>
  <si>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</si>
  <si>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</si>
  <si>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</si>
  <si>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</si>
  <si>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</si>
  <si>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</si>
  <si>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</si>
  <si>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</si>
  <si>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</si>
  <si>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</si>
  <si>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</si>
  <si>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</si>
  <si>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</si>
  <si>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</si>
  <si>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</si>
  <si>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</si>
  <si>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</si>
  <si>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</si>
  <si>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</si>
  <si>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</si>
  <si>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</si>
  <si>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</si>
  <si>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</si>
  <si>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</si>
  <si>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</si>
  <si>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</si>
  <si>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</si>
  <si>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</si>
  <si>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</si>
  <si>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</si>
  <si>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</si>
  <si>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</si>
  <si>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</si>
  <si>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</si>
  <si>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</si>
  <si>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</si>
  <si>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</si>
  <si>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</si>
  <si>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</si>
  <si>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</si>
  <si>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</si>
  <si>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</si>
  <si>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</si>
  <si>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</si>
  <si>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</si>
  <si>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</si>
  <si>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</si>
  <si>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</si>
  <si>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</si>
  <si>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</si>
  <si>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</si>
  <si>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</si>
  <si>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</si>
  <si>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</si>
  <si>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</si>
  <si>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</si>
  <si>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</si>
  <si>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</si>
  <si>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</si>
  <si>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</si>
  <si>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</si>
  <si>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</si>
  <si>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</si>
  <si>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</si>
  <si>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</si>
  <si>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</si>
  <si>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</si>
  <si>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</si>
  <si>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</si>
  <si>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</si>
  <si>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</si>
  <si>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</si>
  <si>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</si>
  <si>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</si>
  <si>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</si>
  <si>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</si>
  <si>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</si>
  <si>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</si>
  <si>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</si>
  <si>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</si>
  <si>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</si>
  <si>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</si>
  <si>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</si>
  <si>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</si>
  <si>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</si>
  <si>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</si>
  <si>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</si>
  <si>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</si>
  <si>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</si>
  <si>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</si>
  <si>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</si>
  <si>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</si>
  <si>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</si>
  <si>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</si>
  <si>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</si>
  <si>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</si>
  <si>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</si>
  <si>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</si>
  <si>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</si>
  <si>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</si>
  <si>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</si>
  <si>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</si>
  <si>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</si>
  <si>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</si>
  <si>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</si>
  <si>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</si>
  <si>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</si>
  <si>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</si>
  <si>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</si>
  <si>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</si>
  <si>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</si>
  <si>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</si>
  <si>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</si>
  <si>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</si>
  <si>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</si>
  <si>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</si>
  <si>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</si>
  <si>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</si>
  <si>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</si>
  <si>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</si>
  <si>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</si>
  <si>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</si>
  <si>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</si>
  <si>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</si>
  <si>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</si>
  <si>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</si>
  <si>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</si>
  <si>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</si>
  <si>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</si>
  <si>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</si>
  <si>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</si>
  <si>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</si>
  <si>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</si>
  <si>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</si>
  <si>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</si>
  <si>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</si>
  <si>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</si>
  <si>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</si>
  <si>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</si>
  <si>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</si>
  <si>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</si>
  <si>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</si>
  <si>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</si>
  <si>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</si>
  <si>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</si>
  <si>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</si>
  <si>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</si>
  <si>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</si>
  <si>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</si>
  <si>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</si>
  <si>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</si>
  <si>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</si>
  <si>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</si>
  <si>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</si>
  <si>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</si>
  <si>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</si>
  <si>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</si>
  <si>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</si>
  <si>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</si>
  <si>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</si>
  <si>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</si>
  <si>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</si>
  <si>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</si>
  <si>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</si>
  <si>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</si>
  <si>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</si>
  <si>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</si>
  <si>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</si>
  <si>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</si>
  <si>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</si>
  <si>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</si>
  <si>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</si>
  <si>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</si>
  <si>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</si>
  <si>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</si>
  <si>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</si>
  <si>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</si>
  <si>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</si>
  <si>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</si>
  <si>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</si>
  <si>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</si>
  <si>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</si>
  <si>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</si>
  <si>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</si>
  <si>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</si>
  <si>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</si>
  <si>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</si>
  <si>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</si>
  <si>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</si>
  <si>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</si>
  <si>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</si>
  <si>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</si>
  <si>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</si>
  <si>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</si>
  <si>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</si>
  <si>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</si>
  <si>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</si>
  <si>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</si>
  <si>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</si>
  <si>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</si>
  <si>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</si>
  <si>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</si>
  <si>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</si>
  <si>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</si>
  <si>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</si>
  <si>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</si>
  <si>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</si>
  <si>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</si>
  <si>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</si>
  <si>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</si>
  <si>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</si>
  <si>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</si>
  <si>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</si>
  <si>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</si>
  <si>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</si>
  <si>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</si>
  <si>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</si>
  <si>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</si>
  <si>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</si>
  <si>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</si>
  <si>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</si>
  <si>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</si>
  <si>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</si>
  <si>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</si>
  <si>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</si>
  <si>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</si>
  <si>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</si>
  <si>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</si>
  <si>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</si>
  <si>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</si>
  <si>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</si>
  <si>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</si>
  <si>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</si>
  <si>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</si>
  <si>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</si>
  <si>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</si>
  <si>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</si>
  <si>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</si>
  <si>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</si>
  <si>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</si>
  <si>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</si>
  <si>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</si>
  <si>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</si>
  <si>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</si>
  <si>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</si>
  <si>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</si>
  <si>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</si>
  <si>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</si>
  <si>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</si>
  <si>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</si>
  <si>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</si>
  <si>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</si>
  <si>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</si>
  <si>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</si>
  <si>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</si>
  <si>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</si>
  <si>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</si>
  <si>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</si>
  <si>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</si>
  <si>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</si>
  <si>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</si>
  <si>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</si>
  <si>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</si>
  <si>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</si>
  <si>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</si>
  <si>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</si>
  <si>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</si>
  <si>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</si>
  <si>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</si>
  <si>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</si>
  <si>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</si>
  <si>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</si>
  <si>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</si>
  <si>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</si>
  <si>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</si>
  <si>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</si>
  <si>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</si>
  <si>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</si>
  <si>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</si>
  <si>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</si>
  <si>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</si>
  <si>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</si>
  <si>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</si>
  <si>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</si>
  <si>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</si>
  <si>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</si>
  <si>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</si>
  <si>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</si>
  <si>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</si>
  <si>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</si>
  <si>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</si>
  <si>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</si>
  <si>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</si>
  <si>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</si>
  <si>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</si>
  <si>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</si>
  <si>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</si>
  <si>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</si>
  <si>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</si>
  <si>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</si>
  <si>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</si>
  <si>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</si>
  <si>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</si>
  <si>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</si>
  <si>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</si>
  <si>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</si>
  <si>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</si>
  <si>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</si>
  <si>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</si>
  <si>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</si>
  <si>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</si>
  <si>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</si>
  <si>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</si>
  <si>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</si>
  <si>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</si>
  <si>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</si>
  <si>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</si>
  <si>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</si>
  <si>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</si>
  <si>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</si>
  <si>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</si>
  <si>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</si>
  <si>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</si>
  <si>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</si>
  <si>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</si>
  <si>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</si>
  <si>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</si>
  <si>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</si>
  <si>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</si>
  <si>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</si>
  <si>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</si>
  <si>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</si>
  <si>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</si>
  <si>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</si>
  <si>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</si>
  <si>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</si>
  <si>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</si>
  <si>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</si>
  <si>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</si>
  <si>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</si>
  <si>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</si>
  <si>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</si>
  <si>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</si>
  <si>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</si>
  <si>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</si>
  <si>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</si>
  <si>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</si>
  <si>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</si>
  <si>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</si>
  <si>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</si>
  <si>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</si>
  <si>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</si>
  <si>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</si>
  <si>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</si>
  <si>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</si>
  <si>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</si>
  <si>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</si>
  <si>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</si>
  <si>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</si>
  <si>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</si>
  <si>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</si>
  <si>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</si>
  <si>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</si>
  <si>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</si>
  <si>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</si>
  <si>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</si>
  <si>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</si>
  <si>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</si>
  <si>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</si>
  <si>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</si>
  <si>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</si>
  <si>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</si>
  <si>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</si>
  <si>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</si>
  <si>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</si>
  <si>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</si>
  <si>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</si>
  <si>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</si>
  <si>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</si>
  <si>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</si>
  <si>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</si>
  <si>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</si>
  <si>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</si>
  <si>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</si>
  <si>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</si>
  <si>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</si>
  <si>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</si>
  <si>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</si>
  <si>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</si>
  <si>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</si>
  <si>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</si>
  <si>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</si>
  <si>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</si>
  <si>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</si>
  <si>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</si>
  <si>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</si>
  <si>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</si>
  <si>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</si>
  <si>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</si>
  <si>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</si>
  <si>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</si>
  <si>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</si>
  <si>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</si>
  <si>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</si>
  <si>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</si>
  <si>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</si>
  <si>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</si>
  <si>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</si>
  <si>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</si>
  <si>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</si>
  <si>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</si>
  <si>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</si>
  <si>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</si>
  <si>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</si>
  <si>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</si>
  <si>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</si>
  <si>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</si>
  <si>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</si>
  <si>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</si>
  <si>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</si>
  <si>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</si>
  <si>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</si>
  <si>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</si>
  <si>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</si>
  <si>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</si>
  <si>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</si>
  <si>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</si>
  <si>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</si>
  <si>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</si>
  <si>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</si>
  <si>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</si>
  <si>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</si>
  <si>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</si>
  <si>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</si>
  <si>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</si>
  <si>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</si>
  <si>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</si>
  <si>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</si>
  <si>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</si>
  <si>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</si>
  <si>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</si>
  <si>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</si>
  <si>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</si>
  <si>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</si>
  <si>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</si>
  <si>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</si>
  <si>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</si>
  <si>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</si>
  <si>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</si>
  <si>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</si>
  <si>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</si>
  <si>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</si>
  <si>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</si>
  <si>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</si>
  <si>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</si>
  <si>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</si>
  <si>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</si>
  <si>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</si>
  <si>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</si>
  <si>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</si>
  <si>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</si>
  <si>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</si>
  <si>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</si>
  <si>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</si>
  <si>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</si>
  <si>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</si>
  <si>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</si>
  <si>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</si>
  <si>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</si>
  <si>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</si>
  <si>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</si>
  <si>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</si>
  <si>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</si>
  <si>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</si>
  <si>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</si>
  <si>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</si>
  <si>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</si>
  <si>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</si>
  <si>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</si>
  <si>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</si>
  <si>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</si>
  <si>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</si>
  <si>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</si>
  <si>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</si>
  <si>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</si>
  <si>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</si>
  <si>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</si>
  <si>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</si>
  <si>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</si>
  <si>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</si>
  <si>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</si>
  <si>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</si>
  <si>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</si>
  <si>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</si>
  <si>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</si>
  <si>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</si>
  <si>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</si>
  <si>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</si>
  <si>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</si>
  <si>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</si>
  <si>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</si>
  <si>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</si>
  <si>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</si>
  <si>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</si>
  <si>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</si>
  <si>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</si>
  <si>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</si>
  <si>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</si>
  <si>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</si>
  <si>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</si>
  <si>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</si>
  <si>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</si>
  <si>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</si>
  <si>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</si>
  <si>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</si>
  <si>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</si>
  <si>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</si>
  <si>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</si>
  <si>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</si>
  <si>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</si>
  <si>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</si>
  <si>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</si>
  <si>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</si>
  <si>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</si>
  <si>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</si>
  <si>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</si>
  <si>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</si>
  <si>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</si>
  <si>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</si>
  <si>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</si>
  <si>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</si>
  <si>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</si>
  <si>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</si>
  <si>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</si>
  <si>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</si>
  <si>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</si>
  <si>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</si>
  <si>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</si>
  <si>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</si>
  <si>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</si>
  <si>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</si>
  <si>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</si>
  <si>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</si>
  <si>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</si>
  <si>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</si>
  <si>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</si>
  <si>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</si>
  <si>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</si>
  <si>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</si>
  <si>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</si>
  <si>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</si>
  <si>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</si>
  <si>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</si>
  <si>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</si>
  <si>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</si>
  <si>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</si>
  <si>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</si>
  <si>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</si>
  <si>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</si>
  <si>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</si>
  <si>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</si>
  <si>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</si>
  <si>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</si>
  <si>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</si>
  <si>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</si>
  <si>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</si>
  <si>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</si>
  <si>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</si>
  <si>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</si>
  <si>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</si>
  <si>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</si>
  <si>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</si>
  <si>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</si>
  <si>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</si>
  <si>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</si>
  <si>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</si>
  <si>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</si>
  <si>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</si>
  <si>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</si>
  <si>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</si>
  <si>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</si>
  <si>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</si>
  <si>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</si>
  <si>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</si>
  <si>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</si>
  <si>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</si>
  <si>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</si>
  <si>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</si>
  <si>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</si>
  <si>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</si>
  <si>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</si>
  <si>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</si>
  <si>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</si>
  <si>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</si>
  <si>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</si>
  <si>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</si>
  <si>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</si>
  <si>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</si>
  <si>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</si>
  <si>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</si>
  <si>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</si>
  <si>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</si>
  <si>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</si>
  <si>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</si>
  <si>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</si>
  <si>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</si>
  <si>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</si>
  <si>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</si>
  <si>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</si>
  <si>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</si>
  <si>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</si>
  <si>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</si>
  <si>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</si>
  <si>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</si>
  <si>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</si>
  <si>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</si>
  <si>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</si>
  <si>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</si>
  <si>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</si>
  <si>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</si>
  <si>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</si>
  <si>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</si>
  <si>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</si>
  <si>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</si>
  <si>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</si>
  <si>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</si>
  <si>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</si>
  <si>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</si>
  <si>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</si>
  <si>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</si>
  <si>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</si>
  <si>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</si>
  <si>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</si>
  <si>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</si>
  <si>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</si>
  <si>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</si>
  <si>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</si>
  <si>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</si>
  <si>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</si>
  <si>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</si>
  <si>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</si>
  <si>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</si>
  <si>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</si>
  <si>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</si>
  <si>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</si>
  <si>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</si>
  <si>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</si>
  <si>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</si>
  <si>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</si>
  <si>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</si>
  <si>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</si>
  <si>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</si>
  <si>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</si>
  <si>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</si>
  <si>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</si>
  <si>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</si>
  <si>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</si>
  <si>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</si>
  <si>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</si>
  <si>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</si>
  <si>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</si>
  <si>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</si>
  <si>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</si>
  <si>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</si>
  <si>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</si>
  <si>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</si>
  <si>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</si>
  <si>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</si>
  <si>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</si>
  <si>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</si>
  <si>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</si>
  <si>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</si>
  <si>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</si>
  <si>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</si>
  <si>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</si>
  <si>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</si>
  <si>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</si>
  <si>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</si>
  <si>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</si>
  <si>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</si>
  <si>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</si>
  <si>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</si>
  <si>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</si>
  <si>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</si>
  <si>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</si>
  <si>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</si>
  <si>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</si>
  <si>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</si>
  <si>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</si>
  <si>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</si>
  <si>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</si>
  <si>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</si>
  <si>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</si>
  <si>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</si>
  <si>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</si>
  <si>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</si>
  <si>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</si>
  <si>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</si>
  <si>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</si>
  <si>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</si>
  <si>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</si>
  <si>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</si>
  <si>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</si>
  <si>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</si>
  <si>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</si>
  <si>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</si>
  <si>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</si>
  <si>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</si>
  <si>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</si>
  <si>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</si>
  <si>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</si>
  <si>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</si>
  <si>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</si>
  <si>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</si>
  <si>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</si>
  <si>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</si>
  <si>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</si>
  <si>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</si>
  <si>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</si>
  <si>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</si>
  <si>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</si>
  <si>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</si>
  <si>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</si>
  <si>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</si>
  <si>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</si>
  <si>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</si>
  <si>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</si>
  <si>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</si>
  <si>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</si>
  <si>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</si>
  <si>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</si>
  <si>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</si>
  <si>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</si>
  <si>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</si>
  <si>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</si>
  <si>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</si>
  <si>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</si>
  <si>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</si>
  <si>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</si>
  <si>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</si>
  <si>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</si>
  <si>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</si>
  <si>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</si>
  <si>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</si>
  <si>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</si>
  <si>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</si>
  <si>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</si>
  <si>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</si>
  <si>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</si>
  <si>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</si>
  <si>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</si>
  <si>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</si>
  <si>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</si>
  <si>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</si>
  <si>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</si>
  <si>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</si>
  <si>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</si>
  <si>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</si>
  <si>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</si>
  <si>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</si>
  <si>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</si>
  <si>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</si>
  <si>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</si>
  <si>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</si>
  <si>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</si>
  <si>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</si>
  <si>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</si>
  <si>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</si>
  <si>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</si>
  <si>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</si>
  <si>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</si>
  <si>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</si>
  <si>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</si>
  <si>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</si>
  <si>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</si>
  <si>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</si>
  <si>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</si>
  <si>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</si>
  <si>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</si>
  <si>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</si>
  <si>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</si>
  <si>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</si>
  <si>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</si>
  <si>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</si>
  <si>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</si>
  <si>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</si>
  <si>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</si>
  <si>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</si>
  <si>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</si>
  <si>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</si>
  <si>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</si>
  <si>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</si>
  <si>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</si>
  <si>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</si>
  <si>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</si>
  <si>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</si>
  <si>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</si>
  <si>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</si>
  <si>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</si>
  <si>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</si>
  <si>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</si>
  <si>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</si>
  <si>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</si>
  <si>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</si>
  <si>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</si>
  <si>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</si>
  <si>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</si>
  <si>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</si>
  <si>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</si>
  <si>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</si>
  <si>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</si>
  <si>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</si>
  <si>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</si>
  <si>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</si>
  <si>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</si>
  <si>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</si>
  <si>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</si>
  <si>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</si>
  <si>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</si>
  <si>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</si>
  <si>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</si>
  <si>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</si>
  <si>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</si>
  <si>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</si>
  <si>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</si>
  <si>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</si>
  <si>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</si>
  <si>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</si>
  <si>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</si>
  <si>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</si>
  <si>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</si>
  <si>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</si>
  <si>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</si>
  <si>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</si>
  <si>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</si>
  <si>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</si>
  <si>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</si>
  <si>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</si>
  <si>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</si>
  <si>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</si>
  <si>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</si>
  <si>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</si>
  <si>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</si>
  <si>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</si>
  <si>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</si>
  <si>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</si>
  <si>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</si>
  <si>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</si>
  <si>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</si>
  <si>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</si>
  <si>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</si>
  <si>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</si>
  <si>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</si>
  <si>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</si>
  <si>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</si>
  <si>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</si>
  <si>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</si>
  <si>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</si>
  <si>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</si>
  <si>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</si>
  <si>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</si>
  <si>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</si>
  <si>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</si>
  <si>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</si>
  <si>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</si>
  <si>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</si>
  <si>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</si>
  <si>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</si>
  <si>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</si>
  <si>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</si>
  <si>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</si>
  <si>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</si>
  <si>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</si>
  <si>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</si>
  <si>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</si>
  <si>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</si>
  <si>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</si>
  <si>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</si>
  <si>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</si>
  <si>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</si>
  <si>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</si>
  <si>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</si>
  <si>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</si>
  <si>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</si>
  <si>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</si>
  <si>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</si>
  <si>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</si>
  <si>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</si>
  <si>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</si>
  <si>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</si>
  <si>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</si>
  <si>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</si>
  <si>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</si>
  <si>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</si>
  <si>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</si>
  <si>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</si>
  <si>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</si>
  <si>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</si>
  <si>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</si>
  <si>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</si>
  <si>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</si>
  <si>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</si>
  <si>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</si>
  <si>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</si>
  <si>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</si>
  <si>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</si>
  <si>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</si>
  <si>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</si>
  <si>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</si>
  <si>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</si>
  <si>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</si>
  <si>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</si>
  <si>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</si>
  <si>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</si>
  <si>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</si>
  <si>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</si>
  <si>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</si>
  <si>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</si>
  <si>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</si>
  <si>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</si>
  <si>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</si>
  <si>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</si>
  <si>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</si>
  <si>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</si>
  <si>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</si>
  <si>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</si>
  <si>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</si>
  <si>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</si>
  <si>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</si>
  <si>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</si>
  <si>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</si>
  <si>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</si>
  <si>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</si>
  <si>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</si>
  <si>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</si>
  <si>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</si>
  <si>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</si>
  <si>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</si>
  <si>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</si>
  <si>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</si>
  <si>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</si>
  <si>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</si>
  <si>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</si>
  <si>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</si>
  <si>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</si>
  <si>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</si>
  <si>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</si>
  <si>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</si>
  <si>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</si>
  <si>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</si>
  <si>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</si>
  <si>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</si>
  <si>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</si>
  <si>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</si>
  <si>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</si>
  <si>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</si>
  <si>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</si>
  <si>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</si>
  <si>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</si>
  <si>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</si>
  <si>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</si>
  <si>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</si>
  <si>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</si>
  <si>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</si>
  <si>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</si>
  <si>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</si>
  <si>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</si>
  <si>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</si>
  <si>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</si>
  <si>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</si>
  <si>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</si>
  <si>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</si>
  <si>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</si>
  <si>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</si>
  <si>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</si>
  <si>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</si>
  <si>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</si>
  <si>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</si>
  <si>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</si>
  <si>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</si>
  <si>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</si>
  <si>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</si>
  <si>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</si>
  <si>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</si>
  <si>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</si>
  <si>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</si>
  <si>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</si>
  <si>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</si>
  <si>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</si>
  <si>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</si>
  <si>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</si>
  <si>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</si>
  <si>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</si>
  <si>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</si>
  <si>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</si>
  <si>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</si>
  <si>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</si>
  <si>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</si>
  <si>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</si>
  <si>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</si>
  <si>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</si>
  <si>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</si>
  <si>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</si>
  <si>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</si>
  <si>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</si>
  <si>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</si>
  <si>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</si>
  <si>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</si>
  <si>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</si>
  <si>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</si>
  <si>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</si>
  <si>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</si>
  <si>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</si>
  <si>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</si>
  <si>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</si>
  <si>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</si>
  <si>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</si>
  <si>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</si>
  <si>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</si>
  <si>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</si>
  <si>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</si>
  <si>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</si>
  <si>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</si>
  <si>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</si>
  <si>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</si>
  <si>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</si>
  <si>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</si>
  <si>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</si>
  <si>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</si>
  <si>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</si>
  <si>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</si>
  <si>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</si>
  <si>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</si>
  <si>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</si>
  <si>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</si>
  <si>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</si>
  <si>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</si>
  <si>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</si>
  <si>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</si>
  <si>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</si>
  <si>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</si>
  <si>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</si>
  <si>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</si>
  <si>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</si>
  <si>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</si>
  <si>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</si>
  <si>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</si>
  <si>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</si>
  <si>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</si>
  <si>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</si>
  <si>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</si>
  <si>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</si>
  <si>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</si>
  <si>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</si>
  <si>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</si>
  <si>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</si>
  <si>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</si>
  <si>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</si>
  <si>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</si>
  <si>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</si>
  <si>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</si>
  <si>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</si>
  <si>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</si>
  <si>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</si>
  <si>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</si>
  <si>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</si>
  <si>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</si>
  <si>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</si>
  <si>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</si>
  <si>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</si>
  <si>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</si>
  <si>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</si>
  <si>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</si>
  <si>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</si>
  <si>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</si>
  <si>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</si>
  <si>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</si>
  <si>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</si>
  <si>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</si>
  <si>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</si>
  <si>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</si>
  <si>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</si>
  <si>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</si>
  <si>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</si>
  <si>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</si>
  <si>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</si>
  <si>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</si>
  <si>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</si>
  <si>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</si>
  <si>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</si>
  <si>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</si>
  <si>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</si>
  <si>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</si>
  <si>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</si>
  <si>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</si>
  <si>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</si>
  <si>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</si>
  <si>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</si>
  <si>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</si>
  <si>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</si>
  <si>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</si>
  <si>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</si>
  <si>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</si>
  <si>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</si>
  <si>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</si>
  <si>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</si>
  <si>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</si>
  <si>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</si>
  <si>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</si>
  <si>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</si>
  <si>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</si>
  <si>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</si>
  <si>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</si>
  <si>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</si>
  <si>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</si>
  <si>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</si>
  <si>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</si>
  <si>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</si>
  <si>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</si>
  <si>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</si>
  <si>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</si>
  <si>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</si>
  <si>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</si>
  <si>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</si>
  <si>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</si>
  <si>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</si>
  <si>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</si>
  <si>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</si>
  <si>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</si>
  <si>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</si>
  <si>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</si>
  <si>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</si>
  <si>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</si>
  <si>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</si>
  <si>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</si>
  <si>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</si>
  <si>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</si>
  <si>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</si>
  <si>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</si>
  <si>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</si>
  <si>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</si>
  <si>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</si>
  <si>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</si>
  <si>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</si>
  <si>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</si>
  <si>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</si>
  <si>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</si>
  <si>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</si>
  <si>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</si>
  <si>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</si>
  <si>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</si>
  <si>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</si>
  <si>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</si>
  <si>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</si>
  <si>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</si>
  <si>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</si>
  <si>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</si>
  <si>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</si>
  <si>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</si>
  <si>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</si>
  <si>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</si>
  <si>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</si>
  <si>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</si>
  <si>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</si>
  <si>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</si>
  <si>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</si>
  <si>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</si>
  <si>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</si>
  <si>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</si>
  <si>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</si>
  <si>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</si>
  <si>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</si>
  <si>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</si>
  <si>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</si>
  <si>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</si>
  <si>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</si>
  <si>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</si>
  <si>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</si>
  <si>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</si>
  <si>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</si>
  <si>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</si>
  <si>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</si>
  <si>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</si>
  <si>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</si>
  <si>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</si>
  <si>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</si>
  <si>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</si>
  <si>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</si>
  <si>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</si>
  <si>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</si>
  <si>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</si>
  <si>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</si>
  <si>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</si>
  <si>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</si>
  <si>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</si>
  <si>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</si>
  <si>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</si>
  <si>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</si>
  <si>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</si>
  <si>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</si>
  <si>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</si>
  <si>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</si>
  <si>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</si>
  <si>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</si>
  <si>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</si>
  <si>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</si>
  <si>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</si>
  <si>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</si>
  <si>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</si>
  <si>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</si>
  <si>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</si>
  <si>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</si>
  <si>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</si>
  <si>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</si>
  <si>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</si>
  <si>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</si>
  <si>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</si>
  <si>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</si>
  <si>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</si>
  <si>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</si>
  <si>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</si>
  <si>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</si>
  <si>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</si>
  <si>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</si>
  <si>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</si>
  <si>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</si>
  <si>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</si>
  <si>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</si>
  <si>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</si>
  <si>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</si>
  <si>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</si>
  <si>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</si>
  <si>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</si>
  <si>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</si>
  <si>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</si>
  <si>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</si>
  <si>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</si>
  <si>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</si>
  <si>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</si>
  <si>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</si>
  <si>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</si>
  <si>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</si>
  <si>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</si>
  <si>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</si>
  <si>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</si>
  <si>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</si>
  <si>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</si>
  <si>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</si>
  <si>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</si>
  <si>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</si>
  <si>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</si>
  <si>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</si>
  <si>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</si>
  <si>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</si>
  <si>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</si>
  <si>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</si>
  <si>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</si>
  <si>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</si>
  <si>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</si>
  <si>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</si>
  <si>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</si>
  <si>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</si>
  <si>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</si>
  <si>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</si>
  <si>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</si>
  <si>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</si>
  <si>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</si>
  <si>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</si>
  <si>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</si>
  <si>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</si>
  <si>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</si>
  <si>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 servicios de educacion inicial en el marco de la atencion integral en desarrollo infantil en medio familiar-DIMF- de conformidad con el manual operativo de la modalidad familiar, el lineamiento tecnico para la atencion a la primer infancia y las directrices establecidad por icbf , en armonia con la politica de estado para el desarrollo integral de la primera infancia de cero a siempre.</t>
  </si>
  <si>
    <t>INSTITUTO COLOMBIANO DE BIENESTAR FAMILIAR</t>
  </si>
  <si>
    <t>701820140197</t>
  </si>
  <si>
    <t>70-0560-2016</t>
  </si>
  <si>
    <t>70-0181-2018</t>
  </si>
  <si>
    <t>70-0323-2018</t>
  </si>
  <si>
    <t>70-0139-2019</t>
  </si>
  <si>
    <t>30-08-2019</t>
  </si>
  <si>
    <t>701820040051</t>
  </si>
  <si>
    <t>12-02-2004</t>
  </si>
  <si>
    <t>31-01-2005</t>
  </si>
  <si>
    <t>701820130209</t>
  </si>
  <si>
    <t>30-01-2013</t>
  </si>
  <si>
    <t>31-12-2013</t>
  </si>
  <si>
    <t>701820070160</t>
  </si>
  <si>
    <t>17-02-2007</t>
  </si>
  <si>
    <t>31-12-2007</t>
  </si>
  <si>
    <t>7018200600113</t>
  </si>
  <si>
    <t>26-06-2006</t>
  </si>
  <si>
    <t>31-01-2007</t>
  </si>
  <si>
    <t>701820120252</t>
  </si>
  <si>
    <t>01-02-2012</t>
  </si>
  <si>
    <t>31-12-2012</t>
  </si>
  <si>
    <t>701820090032</t>
  </si>
  <si>
    <t>01-02-2009</t>
  </si>
  <si>
    <t>31-12-2009</t>
  </si>
  <si>
    <t>701820110197</t>
  </si>
  <si>
    <t>01-02-2011</t>
  </si>
  <si>
    <t>31-12-2011</t>
  </si>
  <si>
    <t>ATENDER A LA PRIMERA INFANCIA EN EL MARCO DE LA ESTARTEGIA  ¿DE CERO A SIEMPRE? ESPECIFICAMENTE A LOS NIÑOS MENORES DE 5 CINCO AÑOS DE FAMILIA EN SITUACION DE VULNERABILIDAD DE CONFORMIDAD CON LAS DIRECCTRICES,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 FAMILIARES MULTIPLES, GRUPALES, EMPRESARIALES, JARDINES SOCIALES Y EN LA MODALIDAD FAMI.</t>
  </si>
  <si>
    <t>PRESTAR EL SERVICIO DE ATENCION A  LOS NIÑOS Y NIÑAS EN EL MARCO DE LA POLITICA DE ESTADO PARA EL DESARROLLO INTEGRAL A LA PRIMERA INFANCIA DE CERO A SIEMPRE  DE CONFORMIDAD CON LAS DIRECCTRICES, LINEAMIENTOS Y PARAMETROS ESTABLECIDOS POR EL ICBF PARA LOS SERVICIOS DE HOGARES COMUNITARIOS DE BIENESTAR TRADICIONALES Y FAMILIARES.</t>
  </si>
  <si>
    <t>PRESTAR EL SERVICIO DE HOGARES COMUNITARIOS DE BIENESTAR FAMILIAR   DE CONFORMIDAD CON LAS DIRECCTRICES, LINEAMIENTOS Y PARAMETROS ESTABLECIDOS POR EL ICBF EN ARMONIA CON LA POLITICA DE ESTADO PARA EL DESARROLLO INTEGRAL AL PRIMERA INFANCIASDE CERO A SIEMPRE.</t>
  </si>
  <si>
    <t>BRINDAR ATENCION A LA PRIMERA INFANCIA NIÑOS Y NIÑAS MENORES DE 5 AÑOS DE EDAD, DE  FAMILIAS EN SITUACION DE VULNERABILIDAD A TRAVEZ DE LOS HOGARES COMUNITARIOS DE BIENESTAR EN LAS SIGUIENTES BIENESTAR EN LAS SIGUIENTES FORMAS DE ATENCION FAMILIARES MULTIPLES, GRUPALES, JARDIN SOCIAL, EMPRESARIALES Y EN LA MODALIDAD FAMI DE CONFORMIDAD CON LOS LINEAMIENTOS, ESTANDARES Y DIRECTRICES QUE EL ICBF EXPIDA PARA LAS MISMAS.</t>
  </si>
  <si>
    <t>BRINDAR ATENCION A LA PRIMERA INFANCIA NIÑOS Y NIÑAS MENORES DE 6 AÑOS DE EDAD, DE  FAMILIAS EN SITUACION DE VULNERABILIDAD ECONOMICA, SOCIAL, CULTURAL, NUTRICIONAL Y PSICOAFECTIVA  A TRAVEZ DE LOS HOGARES COMUNITARIOS DE BIENESTAR MODALIDAD 0-7 PRIORITARIAMENTE EN SITUACION DE DESPLAZAMIENTO, APOYAR A LAS FAMILIAS EN DESARROLLO CON MUJERES GESTANTES, MADRES LACTANTES Y NIÑOS Y NIÑAS MENORES DE DOS AÑOS DE EDAD QUE SE ENCUENTRAN EN VULNERABILIDAD PSICOAFECTIVA, NUTRICIONAL, ECONOMICA Y SOCIAL PRIORITARIAMENTE EN SITUACION DE DESPLAZAMIENTO.</t>
  </si>
  <si>
    <t>BRINDAR ATENCIO A NIÑOS Y NIÑAS MENORES DE 6 AÑOS DE EDAD DE FAMILIAS CON VULNERABILIDAD ECONOMICA, SOCIAL, CULTURAL, NUTRICIONAL Y PSICOAFECTIVA A TRAVEZ DE LOS HCB MODALIDAD 0-7 MEDIO TIEMPO FAMI</t>
  </si>
  <si>
    <t>BRINDAR ATENCION A LA PRIMERA INFANCIA, NIÑAS, NIÑAS MENORES DE CINCO AÑOS DE EDAD DE FAMILIAS EN SITUACION DE VULNERABILIDAD ECONOMICA, SOCIAL, CULTURAL, NUTRICIONAL Y PSICOAFECTIVA, A TRAVEZ DE LOS HOGARES COMUNITARIOS DE BIENESTAR MODALIDAD 0-5 AÑOS. EN LAS SIGUIENTES FORMAS DE ATENCION. FAMILIARES, MULTIPLES, GRUPALES Y EN LA MODALIDAD FAMI, APOYAR A LA FAMILIA EN  DESARROLLO MUJERRS GESTANTES, MADRES LACTANTES Y NIÑOS Y NIÑAS MENORES DE DOS AÑOS QUE SE ENCUENTRAN EN VULNERABILIDAD PSICOAFECTIVA, NUTRICIONAL, ECONOMICA Y SOCIAL.</t>
  </si>
  <si>
    <t>BRINDAR ATENCION A LA PRIMERA INFANCIA, NIÑAS, NIÑAS MENORES DE SEIS AÑOS DE EDAD DE FAMILIAS EN SITUACION DE VULNERABILIDAD ECONOMICA, SOCIAL, CULTURAL, NUTRICIONAL Y PSICOAFECTIVA, A TRAVEZ DE LOS HOGARES COMUNITARIOS DE BIENESTAR MODALIDAD 0-7 AÑOS. PRIORITARIAMENTE EN SITUACION DEDESPLAZAMIENTO, APOYAR A LA FAMILIA EN  DESARROLLO MUJERRS GESTANTES, MADRES LACTANTES Y NIÑOS Y NIÑAS MENORES DE DOS AÑOS QUE SE ENCUENTRAN EN VULNERABILIDAD PSICOAFECTIVA, NUTRICIONAL, ECONOMICA Y SOCIAL.Y PRIORITARIAMENTE EN SITUACION DE DESPLAZAMIENTO.</t>
  </si>
  <si>
    <t>70-0180-2020</t>
  </si>
  <si>
    <t>PRESTAR LOS SERVICIOS DE HOGARES COMUNITARIOS DE BIENESTAR, DE CONFORMIDAD CON LAS DIRECTRICES, LINEAMIENTOS Y PARÁMETROS ESTABLECIDOS POR EL ICBF, EN ARMONÍA CON LA POLÍTICA DE ESTADO PARA EL DESARROLLO INTEGRAL DE LA PRIMERA INFANCIA DE CERO A SIEMPRE</t>
  </si>
  <si>
    <t>70004082020</t>
  </si>
  <si>
    <t>prestas los servicios de hogares comunitarios de bienestar de conformidad, con las directrices, lineamientos, parametros establecidos por el icbf en armonia con la politica de estado para  el desarrollo integral de la primera infancia de cero a siempre</t>
  </si>
  <si>
    <t>JULIETH PAOLA ESTREMOR BLANCO</t>
  </si>
  <si>
    <t>CARRERA 17 N 18-52</t>
  </si>
  <si>
    <t>NACHOSBLANCO@HOTMAIL.COM</t>
  </si>
  <si>
    <t>2021-70-10001716</t>
  </si>
  <si>
    <t>70-0134-1999</t>
  </si>
  <si>
    <t>EJECUTAR Y BRINDAR LA ATENCION A LAS NESECIDADES BASICAS DE NUTRICION PROTECCION Y DESARROLLO INDIVIDUAL Y SOCIAL DE LOS NIÑOS DE ESCASOS RECURSOS ECONOMICOS EN LOS HOGARES COMUNITARIOS DE BIENESTAR DE LA MODALIDAD DE 0 A 7 AÑOS Y DE LA MODALIDAD FAMI , VIGILANDO EL BUEN FUNCIONANMIENTO DEL RPOGRAMA CONFORME A LAS NORMAS TECNICAS Y ADMINISTRATIVAS DEL ICBF</t>
  </si>
  <si>
    <t>70-0079-1998</t>
  </si>
  <si>
    <t>70-0035-2000</t>
  </si>
  <si>
    <t>70-0071-2001</t>
  </si>
  <si>
    <t>70-0107-2002</t>
  </si>
  <si>
    <t>70-0199-2003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</si>
</sst>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8" zoomScale="85" zoomScaleNormal="85" zoomScaleSheetLayoutView="40" zoomScalePageLayoutView="40" workbookViewId="0">
      <selection activeCell="F69" sqref="F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84" t="str">
        <f>HYPERLINK("#MI_Oferente_Singular!A114","CAPACIDAD RESIDUAL")</f>
        <v>CAPACIDAD RESIDUAL</v>
      </c>
      <c r="F8" s="185"/>
      <c r="G8" s="18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84" t="str">
        <f>HYPERLINK("#MI_Oferente_Singular!A162","TALENTO HUMANO")</f>
        <v>TALENTO HUMANO</v>
      </c>
      <c r="F9" s="185"/>
      <c r="G9" s="18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84" t="str">
        <f>HYPERLINK("#MI_Oferente_Singular!F162","INFRAESTRUCTURA")</f>
        <v>INFRAESTRUCTURA</v>
      </c>
      <c r="F10" s="185"/>
      <c r="G10" s="18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453</v>
      </c>
      <c r="I15" s="32" t="s">
        <v>2624</v>
      </c>
      <c r="J15" s="108" t="s">
        <v>2626</v>
      </c>
      <c r="L15" s="210" t="s">
        <v>8</v>
      </c>
      <c r="M15" s="210"/>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2" t="s">
        <v>11</v>
      </c>
      <c r="J19" s="133" t="s">
        <v>10</v>
      </c>
      <c r="K19" s="133" t="s">
        <v>2609</v>
      </c>
      <c r="L19" s="133" t="s">
        <v>1161</v>
      </c>
      <c r="M19" s="133" t="s">
        <v>1162</v>
      </c>
      <c r="N19" s="134" t="s">
        <v>2610</v>
      </c>
      <c r="O19" s="129"/>
      <c r="Q19" s="51"/>
      <c r="R19" s="51"/>
    </row>
    <row r="20" spans="1:23" ht="30" customHeight="1" x14ac:dyDescent="0.25">
      <c r="A20" s="9"/>
      <c r="B20" s="109">
        <v>800146193</v>
      </c>
      <c r="C20" s="5"/>
      <c r="D20" s="73"/>
      <c r="E20" s="5"/>
      <c r="F20" s="5"/>
      <c r="G20" s="5"/>
      <c r="H20" s="187"/>
      <c r="I20" s="140" t="s">
        <v>453</v>
      </c>
      <c r="J20" s="141" t="s">
        <v>984</v>
      </c>
      <c r="K20" s="142">
        <v>1430304800</v>
      </c>
      <c r="L20" s="143">
        <v>44193</v>
      </c>
      <c r="M20" s="143">
        <v>44561</v>
      </c>
      <c r="N20" s="127">
        <f>+(M20-L20)/30</f>
        <v>12.266666666666667</v>
      </c>
      <c r="O20" s="130"/>
      <c r="U20" s="126"/>
      <c r="V20" s="105">
        <f ca="1">NOW()</f>
        <v>44194.689083449077</v>
      </c>
      <c r="W20" s="105">
        <f ca="1">NOW()</f>
        <v>44194.689083449077</v>
      </c>
    </row>
    <row r="21" spans="1:23" ht="30" customHeight="1" outlineLevel="1" x14ac:dyDescent="0.25">
      <c r="A21" s="9"/>
      <c r="B21" s="71"/>
      <c r="C21" s="5"/>
      <c r="D21" s="5"/>
      <c r="E21" s="5"/>
      <c r="F21" s="5"/>
      <c r="G21" s="5"/>
      <c r="H21" s="70"/>
      <c r="I21" s="140"/>
      <c r="J21" s="141"/>
      <c r="K21" s="142"/>
      <c r="L21" s="143"/>
      <c r="M21" s="143"/>
      <c r="N21" s="127">
        <f t="shared" ref="N21:N35" si="0">+(M21-L21)/30</f>
        <v>0</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4"/>
      <c r="R23" s="55"/>
      <c r="S23" s="105"/>
      <c r="T23" s="105"/>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1"/>
      <c r="I37" s="122"/>
      <c r="J37" s="122"/>
      <c r="K37" s="122"/>
      <c r="L37" s="122"/>
      <c r="M37" s="122"/>
      <c r="N37" s="122"/>
      <c r="O37" s="123"/>
    </row>
    <row r="38" spans="1:16" ht="21" customHeight="1" x14ac:dyDescent="0.25">
      <c r="A38" s="9"/>
      <c r="B38" s="179" t="str">
        <f>VLOOKUP(B20,EAS!A2:B1439,2,0)</f>
        <v>ASOCIACIÓN DE PADRES DE FAMILIA AFROBERRUGAS</v>
      </c>
      <c r="C38" s="179"/>
      <c r="D38" s="179"/>
      <c r="E38" s="179"/>
      <c r="F38" s="179"/>
      <c r="G38" s="5"/>
      <c r="H38" s="124"/>
      <c r="I38" s="191" t="s">
        <v>7</v>
      </c>
      <c r="J38" s="191"/>
      <c r="K38" s="191"/>
      <c r="L38" s="191"/>
      <c r="M38" s="191"/>
      <c r="N38" s="191"/>
      <c r="O38" s="125"/>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8">
        <v>41663</v>
      </c>
      <c r="F48" s="168">
        <v>42034</v>
      </c>
      <c r="G48" s="151">
        <f>IF(AND(E48&lt;&gt;"",F48&lt;&gt;""),((F48-E48)/30),"")</f>
        <v>12.366666666666667</v>
      </c>
      <c r="H48" s="114" t="s">
        <v>2705</v>
      </c>
      <c r="I48" s="172" t="s">
        <v>453</v>
      </c>
      <c r="J48" s="172" t="s">
        <v>981</v>
      </c>
      <c r="K48" s="115">
        <v>187146212</v>
      </c>
      <c r="L48" s="110" t="s">
        <v>1148</v>
      </c>
      <c r="M48" s="111">
        <v>1</v>
      </c>
      <c r="N48" s="110" t="s">
        <v>27</v>
      </c>
      <c r="O48" s="110" t="s">
        <v>26</v>
      </c>
      <c r="P48" s="78"/>
    </row>
    <row r="49" spans="1:16" s="6" customFormat="1" ht="24.75" customHeight="1" x14ac:dyDescent="0.25">
      <c r="A49" s="135">
        <v>2</v>
      </c>
      <c r="B49" s="114" t="s">
        <v>2677</v>
      </c>
      <c r="C49" s="116" t="s">
        <v>31</v>
      </c>
      <c r="D49" s="113" t="s">
        <v>2679</v>
      </c>
      <c r="E49" s="168">
        <v>42674</v>
      </c>
      <c r="F49" s="168">
        <v>43312</v>
      </c>
      <c r="G49" s="151">
        <f t="shared" ref="G49:G50" si="2">IF(AND(E49&lt;&gt;"",F49&lt;&gt;""),((F49-E49)/30),"")</f>
        <v>21.266666666666666</v>
      </c>
      <c r="H49" s="114" t="s">
        <v>2705</v>
      </c>
      <c r="I49" s="172" t="s">
        <v>453</v>
      </c>
      <c r="J49" s="172" t="s">
        <v>981</v>
      </c>
      <c r="K49" s="115">
        <v>334179824</v>
      </c>
      <c r="L49" s="110" t="s">
        <v>1148</v>
      </c>
      <c r="M49" s="111">
        <v>1</v>
      </c>
      <c r="N49" s="110" t="s">
        <v>27</v>
      </c>
      <c r="O49" s="110" t="s">
        <v>26</v>
      </c>
      <c r="P49" s="78"/>
    </row>
    <row r="50" spans="1:16" s="6" customFormat="1" ht="24.75" customHeight="1" x14ac:dyDescent="0.25">
      <c r="A50" s="135">
        <v>3</v>
      </c>
      <c r="B50" s="114" t="s">
        <v>2677</v>
      </c>
      <c r="C50" s="116" t="s">
        <v>31</v>
      </c>
      <c r="D50" s="113" t="s">
        <v>2680</v>
      </c>
      <c r="E50" s="168">
        <v>43313</v>
      </c>
      <c r="F50" s="168">
        <v>43449</v>
      </c>
      <c r="G50" s="151">
        <f t="shared" si="2"/>
        <v>4.5333333333333332</v>
      </c>
      <c r="H50" s="114" t="s">
        <v>2706</v>
      </c>
      <c r="I50" s="172" t="s">
        <v>453</v>
      </c>
      <c r="J50" s="172" t="s">
        <v>981</v>
      </c>
      <c r="K50" s="115">
        <v>248860119</v>
      </c>
      <c r="L50" s="110" t="s">
        <v>1148</v>
      </c>
      <c r="M50" s="111">
        <v>1</v>
      </c>
      <c r="N50" s="110" t="s">
        <v>27</v>
      </c>
      <c r="O50" s="110" t="s">
        <v>26</v>
      </c>
      <c r="P50" s="78"/>
    </row>
    <row r="51" spans="1:16" s="6" customFormat="1" ht="24.75" customHeight="1" outlineLevel="1" x14ac:dyDescent="0.25">
      <c r="A51" s="135">
        <v>4</v>
      </c>
      <c r="B51" s="114" t="s">
        <v>2677</v>
      </c>
      <c r="C51" s="116" t="s">
        <v>31</v>
      </c>
      <c r="D51" s="169" t="s">
        <v>2681</v>
      </c>
      <c r="E51" s="170">
        <v>43450</v>
      </c>
      <c r="F51" s="170">
        <v>43799</v>
      </c>
      <c r="G51" s="151">
        <f t="shared" ref="G51:G107" si="3">IF(AND(E51&lt;&gt;"",F51&lt;&gt;""),((F51-E51)/30),"")</f>
        <v>11.633333333333333</v>
      </c>
      <c r="H51" s="114" t="s">
        <v>2707</v>
      </c>
      <c r="I51" s="169" t="s">
        <v>453</v>
      </c>
      <c r="J51" s="169" t="s">
        <v>981</v>
      </c>
      <c r="K51" s="173">
        <v>599300407</v>
      </c>
      <c r="L51" s="110" t="s">
        <v>1148</v>
      </c>
      <c r="M51" s="111">
        <v>1</v>
      </c>
      <c r="N51" s="110" t="s">
        <v>27</v>
      </c>
      <c r="O51" s="110" t="s">
        <v>1148</v>
      </c>
      <c r="P51" s="78"/>
    </row>
    <row r="52" spans="1:16" s="7" customFormat="1" ht="24.75" customHeight="1" outlineLevel="1" x14ac:dyDescent="0.25">
      <c r="A52" s="136">
        <v>5</v>
      </c>
      <c r="B52" s="114" t="s">
        <v>2677</v>
      </c>
      <c r="C52" s="116" t="s">
        <v>31</v>
      </c>
      <c r="D52" s="171" t="s">
        <v>2682</v>
      </c>
      <c r="E52" s="170">
        <v>43487</v>
      </c>
      <c r="F52" s="171" t="s">
        <v>2683</v>
      </c>
      <c r="G52" s="151">
        <f t="shared" si="3"/>
        <v>7.333333333333333</v>
      </c>
      <c r="H52" s="114" t="s">
        <v>2707</v>
      </c>
      <c r="I52" s="169" t="s">
        <v>453</v>
      </c>
      <c r="J52" s="169" t="s">
        <v>981</v>
      </c>
      <c r="K52" s="173">
        <v>587180467</v>
      </c>
      <c r="L52" s="110" t="s">
        <v>1148</v>
      </c>
      <c r="M52" s="111">
        <v>1</v>
      </c>
      <c r="N52" s="110" t="s">
        <v>27</v>
      </c>
      <c r="O52" s="110" t="s">
        <v>1148</v>
      </c>
      <c r="P52" s="79"/>
    </row>
    <row r="53" spans="1:16" s="7" customFormat="1" ht="24.75" customHeight="1" outlineLevel="1" x14ac:dyDescent="0.25">
      <c r="A53" s="136">
        <v>6</v>
      </c>
      <c r="B53" s="114" t="s">
        <v>2677</v>
      </c>
      <c r="C53" s="116" t="s">
        <v>31</v>
      </c>
      <c r="D53" s="171" t="s">
        <v>2684</v>
      </c>
      <c r="E53" s="170" t="s">
        <v>2685</v>
      </c>
      <c r="F53" s="171" t="s">
        <v>2686</v>
      </c>
      <c r="G53" s="151">
        <f t="shared" si="3"/>
        <v>11.8</v>
      </c>
      <c r="H53" s="174" t="s">
        <v>2708</v>
      </c>
      <c r="I53" s="169" t="s">
        <v>453</v>
      </c>
      <c r="J53" s="169" t="s">
        <v>981</v>
      </c>
      <c r="K53" s="173">
        <v>99935420</v>
      </c>
      <c r="L53" s="110" t="s">
        <v>1148</v>
      </c>
      <c r="M53" s="111">
        <v>1</v>
      </c>
      <c r="N53" s="110" t="s">
        <v>27</v>
      </c>
      <c r="O53" s="110" t="s">
        <v>1148</v>
      </c>
      <c r="P53" s="79"/>
    </row>
    <row r="54" spans="1:16" s="7" customFormat="1" ht="24.75" customHeight="1" outlineLevel="1" x14ac:dyDescent="0.25">
      <c r="A54" s="136">
        <v>7</v>
      </c>
      <c r="B54" s="114" t="s">
        <v>2677</v>
      </c>
      <c r="C54" s="116" t="s">
        <v>31</v>
      </c>
      <c r="D54" s="171" t="s">
        <v>2687</v>
      </c>
      <c r="E54" s="170" t="s">
        <v>2688</v>
      </c>
      <c r="F54" s="171" t="s">
        <v>2689</v>
      </c>
      <c r="G54" s="151">
        <f t="shared" si="3"/>
        <v>11.166666666666666</v>
      </c>
      <c r="H54" s="174" t="s">
        <v>2708</v>
      </c>
      <c r="I54" s="169" t="s">
        <v>453</v>
      </c>
      <c r="J54" s="169" t="s">
        <v>981</v>
      </c>
      <c r="K54" s="173">
        <v>138742390</v>
      </c>
      <c r="L54" s="110" t="s">
        <v>1148</v>
      </c>
      <c r="M54" s="111">
        <v>1</v>
      </c>
      <c r="N54" s="110" t="s">
        <v>27</v>
      </c>
      <c r="O54" s="110" t="s">
        <v>1148</v>
      </c>
      <c r="P54" s="79"/>
    </row>
    <row r="55" spans="1:16" s="7" customFormat="1" ht="24.75" customHeight="1" outlineLevel="1" x14ac:dyDescent="0.25">
      <c r="A55" s="136">
        <v>8</v>
      </c>
      <c r="B55" s="114" t="s">
        <v>2677</v>
      </c>
      <c r="C55" s="116" t="s">
        <v>31</v>
      </c>
      <c r="D55" s="171" t="s">
        <v>2690</v>
      </c>
      <c r="E55" s="170" t="s">
        <v>2691</v>
      </c>
      <c r="F55" s="171" t="s">
        <v>2692</v>
      </c>
      <c r="G55" s="151">
        <f t="shared" si="3"/>
        <v>10.566666666666666</v>
      </c>
      <c r="H55" s="174" t="s">
        <v>2709</v>
      </c>
      <c r="I55" s="169" t="s">
        <v>453</v>
      </c>
      <c r="J55" s="169" t="s">
        <v>981</v>
      </c>
      <c r="K55" s="175">
        <v>120655363</v>
      </c>
      <c r="L55" s="110" t="s">
        <v>1148</v>
      </c>
      <c r="M55" s="111">
        <v>1</v>
      </c>
      <c r="N55" s="110" t="s">
        <v>27</v>
      </c>
      <c r="O55" s="110" t="s">
        <v>1148</v>
      </c>
      <c r="P55" s="79"/>
    </row>
    <row r="56" spans="1:16" s="7" customFormat="1" ht="24.75" customHeight="1" outlineLevel="1" x14ac:dyDescent="0.25">
      <c r="A56" s="136">
        <v>9</v>
      </c>
      <c r="B56" s="114" t="s">
        <v>2677</v>
      </c>
      <c r="C56" s="116" t="s">
        <v>31</v>
      </c>
      <c r="D56" s="171" t="s">
        <v>2693</v>
      </c>
      <c r="E56" s="170" t="s">
        <v>2694</v>
      </c>
      <c r="F56" s="171" t="s">
        <v>2695</v>
      </c>
      <c r="G56" s="151">
        <f t="shared" si="3"/>
        <v>7.3</v>
      </c>
      <c r="H56" s="174" t="s">
        <v>2710</v>
      </c>
      <c r="I56" s="169" t="s">
        <v>453</v>
      </c>
      <c r="J56" s="169" t="s">
        <v>981</v>
      </c>
      <c r="K56" s="175">
        <v>111782770</v>
      </c>
      <c r="L56" s="110" t="s">
        <v>1148</v>
      </c>
      <c r="M56" s="111">
        <v>1</v>
      </c>
      <c r="N56" s="110" t="s">
        <v>27</v>
      </c>
      <c r="O56" s="110" t="s">
        <v>1148</v>
      </c>
      <c r="P56" s="79"/>
    </row>
    <row r="57" spans="1:16" s="7" customFormat="1" ht="24.75" customHeight="1" outlineLevel="1" x14ac:dyDescent="0.25">
      <c r="A57" s="136">
        <v>10</v>
      </c>
      <c r="B57" s="114" t="s">
        <v>2677</v>
      </c>
      <c r="C57" s="116" t="s">
        <v>31</v>
      </c>
      <c r="D57" s="171" t="s">
        <v>2696</v>
      </c>
      <c r="E57" s="170" t="s">
        <v>2697</v>
      </c>
      <c r="F57" s="171" t="s">
        <v>2698</v>
      </c>
      <c r="G57" s="151">
        <f t="shared" si="3"/>
        <v>11.133333333333333</v>
      </c>
      <c r="H57" s="174" t="s">
        <v>2711</v>
      </c>
      <c r="I57" s="169" t="s">
        <v>453</v>
      </c>
      <c r="J57" s="169" t="s">
        <v>981</v>
      </c>
      <c r="K57" s="175">
        <v>99307755</v>
      </c>
      <c r="L57" s="65" t="s">
        <v>1148</v>
      </c>
      <c r="M57" s="67">
        <v>1</v>
      </c>
      <c r="N57" s="65" t="s">
        <v>27</v>
      </c>
      <c r="O57" s="65" t="s">
        <v>1148</v>
      </c>
      <c r="P57" s="79"/>
    </row>
    <row r="58" spans="1:16" s="7" customFormat="1" ht="24.75" customHeight="1" outlineLevel="1" x14ac:dyDescent="0.25">
      <c r="A58" s="136">
        <v>11</v>
      </c>
      <c r="B58" s="114" t="s">
        <v>2677</v>
      </c>
      <c r="C58" s="116" t="s">
        <v>31</v>
      </c>
      <c r="D58" s="171" t="s">
        <v>2699</v>
      </c>
      <c r="E58" s="170" t="s">
        <v>2700</v>
      </c>
      <c r="F58" s="171" t="s">
        <v>2701</v>
      </c>
      <c r="G58" s="151">
        <f t="shared" si="3"/>
        <v>11.1</v>
      </c>
      <c r="H58" s="174" t="s">
        <v>2712</v>
      </c>
      <c r="I58" s="169" t="s">
        <v>453</v>
      </c>
      <c r="J58" s="169" t="s">
        <v>981</v>
      </c>
      <c r="K58" s="175">
        <v>147505986</v>
      </c>
      <c r="L58" s="65" t="s">
        <v>1148</v>
      </c>
      <c r="M58" s="67">
        <v>1</v>
      </c>
      <c r="N58" s="65" t="s">
        <v>27</v>
      </c>
      <c r="O58" s="65" t="s">
        <v>1148</v>
      </c>
      <c r="P58" s="79"/>
    </row>
    <row r="59" spans="1:16" s="7" customFormat="1" ht="24.75" customHeight="1" outlineLevel="1" x14ac:dyDescent="0.25">
      <c r="A59" s="136">
        <v>12</v>
      </c>
      <c r="B59" s="114" t="s">
        <v>2677</v>
      </c>
      <c r="C59" s="116" t="s">
        <v>31</v>
      </c>
      <c r="D59" s="171" t="s">
        <v>2702</v>
      </c>
      <c r="E59" s="170" t="s">
        <v>2703</v>
      </c>
      <c r="F59" s="171" t="s">
        <v>2704</v>
      </c>
      <c r="G59" s="151">
        <f t="shared" si="3"/>
        <v>11.1</v>
      </c>
      <c r="H59" s="174" t="s">
        <v>2712</v>
      </c>
      <c r="I59" s="169" t="s">
        <v>453</v>
      </c>
      <c r="J59" s="169" t="s">
        <v>981</v>
      </c>
      <c r="K59" s="175">
        <v>177043643</v>
      </c>
      <c r="L59" s="65" t="s">
        <v>1148</v>
      </c>
      <c r="M59" s="67">
        <v>1</v>
      </c>
      <c r="N59" s="65" t="s">
        <v>27</v>
      </c>
      <c r="O59" s="65" t="s">
        <v>1148</v>
      </c>
      <c r="P59" s="79"/>
    </row>
    <row r="60" spans="1:16" s="7" customFormat="1" ht="24.75" customHeight="1" outlineLevel="1" x14ac:dyDescent="0.2">
      <c r="A60" s="136">
        <v>13</v>
      </c>
      <c r="B60" s="114" t="s">
        <v>2677</v>
      </c>
      <c r="C60" s="116" t="s">
        <v>31</v>
      </c>
      <c r="D60" s="113" t="s">
        <v>2713</v>
      </c>
      <c r="E60" s="168">
        <v>43928</v>
      </c>
      <c r="F60" s="168">
        <v>44165</v>
      </c>
      <c r="G60" s="151">
        <f t="shared" si="3"/>
        <v>7.9</v>
      </c>
      <c r="H60" s="176" t="s">
        <v>2714</v>
      </c>
      <c r="I60" s="169" t="s">
        <v>453</v>
      </c>
      <c r="J60" s="169" t="s">
        <v>981</v>
      </c>
      <c r="K60" s="175">
        <v>372182084</v>
      </c>
      <c r="L60" s="65" t="s">
        <v>1148</v>
      </c>
      <c r="M60" s="67">
        <v>1</v>
      </c>
      <c r="N60" s="65" t="s">
        <v>2634</v>
      </c>
      <c r="O60" s="65" t="s">
        <v>1148</v>
      </c>
      <c r="P60" s="79"/>
    </row>
    <row r="61" spans="1:16" s="7" customFormat="1" ht="24.75" customHeight="1" outlineLevel="1" x14ac:dyDescent="0.25">
      <c r="A61" s="136">
        <v>14</v>
      </c>
      <c r="B61" s="64" t="s">
        <v>2677</v>
      </c>
      <c r="C61" s="65" t="s">
        <v>31</v>
      </c>
      <c r="D61" s="63" t="s">
        <v>2721</v>
      </c>
      <c r="E61" s="137">
        <v>36179</v>
      </c>
      <c r="F61" s="137">
        <v>36525</v>
      </c>
      <c r="G61" s="151">
        <f t="shared" si="3"/>
        <v>11.533333333333333</v>
      </c>
      <c r="H61" s="64" t="s">
        <v>2722</v>
      </c>
      <c r="I61" s="63" t="s">
        <v>453</v>
      </c>
      <c r="J61" s="63" t="s">
        <v>981</v>
      </c>
      <c r="K61" s="66">
        <v>94150352</v>
      </c>
      <c r="L61" s="65" t="s">
        <v>1148</v>
      </c>
      <c r="M61" s="67">
        <v>1</v>
      </c>
      <c r="N61" s="65" t="s">
        <v>27</v>
      </c>
      <c r="O61" s="65" t="s">
        <v>1148</v>
      </c>
      <c r="P61" s="79"/>
    </row>
    <row r="62" spans="1:16" s="7" customFormat="1" ht="24.75" customHeight="1" outlineLevel="1" x14ac:dyDescent="0.25">
      <c r="A62" s="136">
        <v>15</v>
      </c>
      <c r="B62" s="114" t="s">
        <v>2677</v>
      </c>
      <c r="C62" s="116" t="s">
        <v>31</v>
      </c>
      <c r="D62" s="63" t="s">
        <v>2723</v>
      </c>
      <c r="E62" s="137">
        <v>35797</v>
      </c>
      <c r="F62" s="137">
        <v>36160</v>
      </c>
      <c r="G62" s="151">
        <f t="shared" si="3"/>
        <v>12.1</v>
      </c>
      <c r="H62" s="114" t="s">
        <v>2722</v>
      </c>
      <c r="I62" s="63" t="s">
        <v>453</v>
      </c>
      <c r="J62" s="63" t="s">
        <v>981</v>
      </c>
      <c r="K62" s="66">
        <v>70573526</v>
      </c>
      <c r="L62" s="65" t="s">
        <v>1148</v>
      </c>
      <c r="M62" s="67">
        <v>1</v>
      </c>
      <c r="N62" s="65" t="s">
        <v>27</v>
      </c>
      <c r="O62" s="65" t="s">
        <v>1148</v>
      </c>
      <c r="P62" s="79"/>
    </row>
    <row r="63" spans="1:16" s="7" customFormat="1" ht="24.75" customHeight="1" outlineLevel="1" x14ac:dyDescent="0.25">
      <c r="A63" s="136">
        <v>16</v>
      </c>
      <c r="B63" s="114" t="s">
        <v>2677</v>
      </c>
      <c r="C63" s="116" t="s">
        <v>31</v>
      </c>
      <c r="D63" s="63" t="s">
        <v>2724</v>
      </c>
      <c r="E63" s="137">
        <v>36533</v>
      </c>
      <c r="F63" s="137">
        <v>36891</v>
      </c>
      <c r="G63" s="151">
        <f t="shared" si="3"/>
        <v>11.933333333333334</v>
      </c>
      <c r="H63" s="114" t="s">
        <v>2722</v>
      </c>
      <c r="I63" s="63" t="s">
        <v>453</v>
      </c>
      <c r="J63" s="63" t="s">
        <v>981</v>
      </c>
      <c r="K63" s="66">
        <v>101841493</v>
      </c>
      <c r="L63" s="65" t="s">
        <v>1148</v>
      </c>
      <c r="M63" s="67">
        <v>1</v>
      </c>
      <c r="N63" s="65" t="s">
        <v>27</v>
      </c>
      <c r="O63" s="65" t="s">
        <v>1148</v>
      </c>
      <c r="P63" s="79"/>
    </row>
    <row r="64" spans="1:16" s="7" customFormat="1" ht="24.75" customHeight="1" outlineLevel="1" x14ac:dyDescent="0.25">
      <c r="A64" s="136">
        <v>17</v>
      </c>
      <c r="B64" s="114" t="s">
        <v>2677</v>
      </c>
      <c r="C64" s="116" t="s">
        <v>31</v>
      </c>
      <c r="D64" s="113" t="s">
        <v>2725</v>
      </c>
      <c r="E64" s="137">
        <v>36893</v>
      </c>
      <c r="F64" s="137">
        <v>37256</v>
      </c>
      <c r="G64" s="151">
        <f t="shared" si="3"/>
        <v>12.1</v>
      </c>
      <c r="H64" s="114" t="s">
        <v>2722</v>
      </c>
      <c r="I64" s="113" t="s">
        <v>453</v>
      </c>
      <c r="J64" s="113" t="s">
        <v>981</v>
      </c>
      <c r="K64" s="175">
        <v>77002739</v>
      </c>
      <c r="L64" s="116" t="s">
        <v>1148</v>
      </c>
      <c r="M64" s="111">
        <v>1</v>
      </c>
      <c r="N64" s="116" t="s">
        <v>27</v>
      </c>
      <c r="O64" s="116" t="s">
        <v>1148</v>
      </c>
      <c r="P64" s="79"/>
    </row>
    <row r="65" spans="1:16" s="7" customFormat="1" ht="24.75" customHeight="1" outlineLevel="1" x14ac:dyDescent="0.25">
      <c r="A65" s="136">
        <v>18</v>
      </c>
      <c r="B65" s="114" t="s">
        <v>2677</v>
      </c>
      <c r="C65" s="116" t="s">
        <v>31</v>
      </c>
      <c r="D65" s="113" t="s">
        <v>2726</v>
      </c>
      <c r="E65" s="137">
        <v>37258</v>
      </c>
      <c r="F65" s="137">
        <v>37621</v>
      </c>
      <c r="G65" s="151">
        <f t="shared" si="3"/>
        <v>12.1</v>
      </c>
      <c r="H65" s="114" t="s">
        <v>2722</v>
      </c>
      <c r="I65" s="113" t="s">
        <v>453</v>
      </c>
      <c r="J65" s="113" t="s">
        <v>981</v>
      </c>
      <c r="K65" s="115">
        <v>111751876</v>
      </c>
      <c r="L65" s="116" t="s">
        <v>1148</v>
      </c>
      <c r="M65" s="111">
        <v>1</v>
      </c>
      <c r="N65" s="116" t="s">
        <v>27</v>
      </c>
      <c r="O65" s="116" t="s">
        <v>1148</v>
      </c>
      <c r="P65" s="79"/>
    </row>
    <row r="66" spans="1:16" s="7" customFormat="1" ht="24.75" customHeight="1" outlineLevel="1" x14ac:dyDescent="0.25">
      <c r="A66" s="136">
        <v>19</v>
      </c>
      <c r="B66" s="114" t="s">
        <v>2677</v>
      </c>
      <c r="C66" s="116" t="s">
        <v>31</v>
      </c>
      <c r="D66" s="113" t="s">
        <v>2727</v>
      </c>
      <c r="E66" s="137">
        <v>37712</v>
      </c>
      <c r="F66" s="137">
        <v>38017</v>
      </c>
      <c r="G66" s="151">
        <f t="shared" si="3"/>
        <v>10.166666666666666</v>
      </c>
      <c r="H66" s="114" t="s">
        <v>2722</v>
      </c>
      <c r="I66" s="113" t="s">
        <v>453</v>
      </c>
      <c r="J66" s="113" t="s">
        <v>981</v>
      </c>
      <c r="K66" s="115">
        <v>79882521</v>
      </c>
      <c r="L66" s="116" t="s">
        <v>1148</v>
      </c>
      <c r="M66" s="111">
        <v>1</v>
      </c>
      <c r="N66" s="116" t="s">
        <v>27</v>
      </c>
      <c r="O66" s="116" t="s">
        <v>1148</v>
      </c>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1"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1"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1"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1"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1"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1"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1"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1"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1"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1"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1"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1"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1"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1"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1"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2" t="s">
        <v>2715</v>
      </c>
      <c r="E114" s="137">
        <v>44166</v>
      </c>
      <c r="F114" s="137">
        <v>44773</v>
      </c>
      <c r="G114" s="151">
        <f>IF(AND(E114&lt;&gt;"",F114&lt;&gt;""),((F114-E114)/30),"")</f>
        <v>20.233333333333334</v>
      </c>
      <c r="H114" s="114" t="s">
        <v>2716</v>
      </c>
      <c r="I114" s="113" t="s">
        <v>453</v>
      </c>
      <c r="J114" s="113" t="s">
        <v>981</v>
      </c>
      <c r="K114" s="115">
        <v>1513665805</v>
      </c>
      <c r="L114" s="100">
        <f>+IF(AND(K114&gt;0,O114="Ejecución"),(K114/877802)*Tabla28[[#This Row],[% participación]],IF(AND(K114&gt;0,O114&lt;&gt;"Ejecución"),"-",""))</f>
        <v>1724.3818138942495</v>
      </c>
      <c r="M114" s="116"/>
      <c r="N114" s="164">
        <v>1</v>
      </c>
      <c r="O114" s="153" t="s">
        <v>1150</v>
      </c>
      <c r="P114" s="78"/>
    </row>
    <row r="115" spans="1:16" s="6" customFormat="1" ht="24.75" customHeight="1" x14ac:dyDescent="0.25">
      <c r="A115" s="135">
        <v>2</v>
      </c>
      <c r="B115" s="152" t="s">
        <v>2664</v>
      </c>
      <c r="C115" s="154" t="s">
        <v>31</v>
      </c>
      <c r="D115" s="63"/>
      <c r="E115" s="137"/>
      <c r="F115" s="137"/>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5">
        <v>3</v>
      </c>
      <c r="B116" s="152" t="s">
        <v>2664</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5">
        <v>4</v>
      </c>
      <c r="B117" s="152" t="s">
        <v>2664</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6">
        <v>5</v>
      </c>
      <c r="B118" s="152" t="s">
        <v>2664</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6">
        <v>6</v>
      </c>
      <c r="B119" s="152" t="s">
        <v>2664</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6">
        <v>7</v>
      </c>
      <c r="B120" s="152" t="s">
        <v>2664</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6">
        <v>8</v>
      </c>
      <c r="B121" s="152" t="s">
        <v>2664</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6">
        <v>9</v>
      </c>
      <c r="B122" s="152" t="s">
        <v>2664</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6">
        <v>10</v>
      </c>
      <c r="B123" s="152" t="s">
        <v>2664</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6">
        <v>11</v>
      </c>
      <c r="B124" s="152" t="s">
        <v>2664</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58"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5"/>
      <c r="Z178" s="156" t="str">
        <f>IF(Y178&gt;0,SUM(E180+Y178),"")</f>
        <v/>
      </c>
      <c r="AA178" s="19"/>
      <c r="AB178" s="19"/>
    </row>
    <row r="179" spans="1:28" ht="23.25" x14ac:dyDescent="0.25">
      <c r="A179" s="9"/>
      <c r="B179" s="222" t="s">
        <v>2668</v>
      </c>
      <c r="C179" s="222"/>
      <c r="D179" s="222"/>
      <c r="E179" s="162">
        <v>0.02</v>
      </c>
      <c r="F179" s="161">
        <v>0.01</v>
      </c>
      <c r="G179" s="156">
        <f>IF(F179&gt;0,SUM(E179+F179),"")</f>
        <v>0.03</v>
      </c>
      <c r="H179" s="5"/>
      <c r="I179" s="222" t="s">
        <v>2670</v>
      </c>
      <c r="J179" s="222"/>
      <c r="K179" s="222"/>
      <c r="L179" s="222"/>
      <c r="M179" s="163">
        <v>0.03</v>
      </c>
      <c r="O179" s="8"/>
      <c r="Q179" s="19"/>
      <c r="R179" s="150">
        <f>IF(M179&gt;0,SUM(L179+M179),"")</f>
        <v>0.03</v>
      </c>
      <c r="T179" s="19"/>
      <c r="U179" s="178" t="s">
        <v>1166</v>
      </c>
      <c r="V179" s="178"/>
      <c r="W179" s="178"/>
      <c r="X179" s="24">
        <v>0.02</v>
      </c>
      <c r="Y179" s="155"/>
      <c r="Z179" s="156" t="str">
        <f>IF(Y179&gt;0,SUM(E181+Y179),"")</f>
        <v/>
      </c>
      <c r="AA179" s="19"/>
      <c r="AB179" s="19"/>
    </row>
    <row r="180" spans="1:28" ht="23.25" hidden="1" x14ac:dyDescent="0.25">
      <c r="A180" s="9"/>
      <c r="B180" s="202"/>
      <c r="C180" s="202"/>
      <c r="D180" s="202"/>
      <c r="E180" s="160"/>
      <c r="H180" s="5"/>
      <c r="I180" s="202"/>
      <c r="J180" s="202"/>
      <c r="K180" s="202"/>
      <c r="L180" s="202"/>
      <c r="M180" s="5"/>
      <c r="O180" s="8"/>
      <c r="Q180" s="19"/>
      <c r="R180" s="150" t="str">
        <f>IF(S180&gt;0,SUM(L180+S180),"")</f>
        <v/>
      </c>
      <c r="S180" s="155"/>
      <c r="T180" s="19"/>
      <c r="U180" s="178" t="s">
        <v>1167</v>
      </c>
      <c r="V180" s="178"/>
      <c r="W180" s="178"/>
      <c r="X180" s="24">
        <v>0.03</v>
      </c>
      <c r="Y180" s="155"/>
      <c r="Z180" s="156" t="str">
        <f>IF(Y180&gt;0,SUM(E182+Y180),"")</f>
        <v/>
      </c>
      <c r="AA180" s="19"/>
      <c r="AB180" s="19"/>
    </row>
    <row r="181" spans="1:28" ht="23.25" hidden="1" x14ac:dyDescent="0.25">
      <c r="A181" s="9"/>
      <c r="B181" s="202"/>
      <c r="C181" s="202"/>
      <c r="D181" s="202"/>
      <c r="E181" s="160"/>
      <c r="H181" s="5"/>
      <c r="I181" s="202"/>
      <c r="J181" s="202"/>
      <c r="K181" s="202"/>
      <c r="L181" s="202"/>
      <c r="M181" s="5"/>
      <c r="O181" s="8"/>
      <c r="Q181" s="19"/>
      <c r="R181" s="150" t="str">
        <f>IF(S181&gt;0,SUM(L181+S181),"")</f>
        <v/>
      </c>
      <c r="S181" s="155"/>
      <c r="T181" s="19"/>
      <c r="U181" s="19"/>
      <c r="V181" s="19"/>
      <c r="W181" s="19"/>
      <c r="X181" s="19"/>
      <c r="Y181" s="19"/>
      <c r="Z181" s="19"/>
      <c r="AA181" s="19"/>
      <c r="AB181" s="19"/>
    </row>
    <row r="182" spans="1:28" ht="23.25" hidden="1" x14ac:dyDescent="0.25">
      <c r="A182" s="9"/>
      <c r="B182" s="202"/>
      <c r="C182" s="202"/>
      <c r="D182" s="202"/>
      <c r="E182" s="160"/>
      <c r="H182" s="5"/>
      <c r="I182" s="202"/>
      <c r="J182" s="202"/>
      <c r="K182" s="202"/>
      <c r="L182" s="20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42909144</v>
      </c>
      <c r="F185" s="92"/>
      <c r="G185" s="93"/>
      <c r="H185" s="88"/>
      <c r="I185" s="90" t="s">
        <v>2627</v>
      </c>
      <c r="J185" s="157">
        <f>+SUM(M179:M183)</f>
        <v>0.03</v>
      </c>
      <c r="K185" s="203" t="s">
        <v>2628</v>
      </c>
      <c r="L185" s="203"/>
      <c r="M185" s="94">
        <f>+J185*(SUM(K20:K35))</f>
        <v>42909144</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7" t="s">
        <v>2636</v>
      </c>
      <c r="C192" s="237"/>
      <c r="E192" s="5" t="s">
        <v>20</v>
      </c>
      <c r="H192" s="26" t="s">
        <v>24</v>
      </c>
      <c r="J192" s="5" t="s">
        <v>2637</v>
      </c>
      <c r="K192" s="5"/>
      <c r="M192" s="5"/>
      <c r="N192" s="5"/>
      <c r="O192" s="8"/>
      <c r="Q192" s="145"/>
      <c r="R192" s="146"/>
      <c r="S192" s="146"/>
      <c r="T192" s="145"/>
    </row>
    <row r="193" spans="1:18" x14ac:dyDescent="0.25">
      <c r="A193" s="9"/>
      <c r="C193" s="117">
        <v>33535</v>
      </c>
      <c r="D193" s="5"/>
      <c r="E193" s="118">
        <v>1028</v>
      </c>
      <c r="F193" s="5"/>
      <c r="G193" s="5"/>
      <c r="H193" s="139" t="s">
        <v>2717</v>
      </c>
      <c r="J193" s="5"/>
      <c r="K193" s="119">
        <v>35797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2717</v>
      </c>
      <c r="D211" s="21"/>
      <c r="G211" s="27" t="s">
        <v>2620</v>
      </c>
      <c r="H211" s="177" t="s">
        <v>2718</v>
      </c>
      <c r="J211" s="27" t="s">
        <v>2622</v>
      </c>
      <c r="K211" s="177" t="s">
        <v>2718</v>
      </c>
      <c r="L211" s="21"/>
      <c r="M211" s="21"/>
      <c r="N211" s="21"/>
      <c r="O211" s="8"/>
    </row>
    <row r="212" spans="1:15" x14ac:dyDescent="0.25">
      <c r="A212" s="9"/>
      <c r="B212" s="27" t="s">
        <v>2619</v>
      </c>
      <c r="C212" s="139" t="s">
        <v>2717</v>
      </c>
      <c r="D212" s="21"/>
      <c r="G212" s="27" t="s">
        <v>2621</v>
      </c>
      <c r="H212" s="177">
        <v>3106343366</v>
      </c>
      <c r="J212" s="27" t="s">
        <v>2623</v>
      </c>
      <c r="K212" s="11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 14 3000 Series</cp:lastModifiedBy>
  <cp:lastPrinted>2020-12-29T21:32:32Z</cp:lastPrinted>
  <dcterms:created xsi:type="dcterms:W3CDTF">2020-10-14T21:57:42Z</dcterms:created>
  <dcterms:modified xsi:type="dcterms:W3CDTF">2020-12-29T21:32:43Z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