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1\Documents\2020\NUEVA ESPERANZA 2020\UNION TEMPORAL\"/>
    </mc:Choice>
  </mc:AlternateContent>
  <xr:revisionPtr revIDLastSave="0" documentId="13_ncr:1_{BCF56ABA-5FED-4263-A347-599B829CB05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<sst xmlns="http://schemas.openxmlformats.org/spreadsheetml/2006/main" count="4482" uniqueCount="2712">
  <si>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</si>
  <si>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</si>
  <si>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</si>
  <si>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</si>
  <si>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</si>
  <si>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</si>
  <si>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</si>
  <si>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</si>
  <si>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</si>
  <si>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</si>
  <si>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</si>
  <si>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</si>
  <si>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</si>
  <si>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</si>
  <si>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</si>
  <si>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</si>
  <si>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</si>
  <si>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</si>
  <si>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</si>
  <si>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</si>
  <si>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</si>
  <si>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</si>
  <si>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</si>
  <si>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</si>
  <si>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</si>
  <si>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</si>
  <si>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</si>
  <si>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</si>
  <si>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</si>
  <si>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</si>
  <si>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</si>
  <si>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</si>
  <si>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</si>
  <si>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</si>
  <si>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</si>
  <si>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</si>
  <si>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</si>
  <si>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</si>
  <si>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</si>
  <si>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</si>
  <si>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</si>
  <si>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</si>
  <si>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</si>
  <si>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</si>
  <si>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</si>
  <si>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</si>
  <si>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</si>
  <si>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</si>
  <si>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</si>
  <si>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</si>
  <si>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</si>
  <si>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</si>
  <si>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</si>
  <si>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</si>
  <si>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</si>
  <si>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</si>
  <si>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</si>
  <si>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</si>
  <si>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</si>
  <si>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</si>
  <si>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</si>
  <si>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</si>
  <si>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</si>
  <si>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</si>
  <si>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</si>
  <si>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</si>
  <si>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</si>
  <si>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</si>
  <si>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</si>
  <si>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</si>
  <si>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</si>
  <si>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</si>
  <si>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</si>
  <si>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</si>
  <si>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</si>
  <si>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</si>
  <si>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</si>
  <si>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</si>
  <si>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</si>
  <si>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</si>
  <si>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</si>
  <si>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</si>
  <si>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</si>
  <si>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</si>
  <si>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</si>
  <si>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</si>
  <si>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</si>
  <si>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</si>
  <si>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</si>
  <si>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</si>
  <si>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</si>
  <si>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</si>
  <si>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</si>
  <si>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</si>
  <si>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</si>
  <si>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</si>
  <si>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</si>
  <si>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</si>
  <si>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</si>
  <si>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</si>
  <si>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</si>
  <si>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</si>
  <si>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</si>
  <si>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</si>
  <si>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</si>
  <si>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</si>
  <si>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</si>
  <si>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</si>
  <si>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</si>
  <si>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</si>
  <si>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</si>
  <si>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</si>
  <si>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</si>
  <si>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</si>
  <si>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</si>
  <si>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</si>
  <si>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</si>
  <si>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</si>
  <si>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</si>
  <si>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</si>
  <si>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</si>
  <si>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</si>
  <si>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</si>
  <si>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</si>
  <si>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</si>
  <si>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</si>
  <si>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</si>
  <si>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</si>
  <si>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</si>
  <si>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</si>
  <si>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</si>
  <si>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</si>
  <si>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</si>
  <si>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</si>
  <si>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</si>
  <si>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</si>
  <si>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</si>
  <si>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</si>
  <si>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</si>
  <si>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</si>
  <si>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</si>
  <si>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</si>
  <si>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</si>
  <si>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</si>
  <si>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</si>
  <si>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</si>
  <si>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</si>
  <si>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</si>
  <si>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</si>
  <si>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</si>
  <si>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</si>
  <si>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</si>
  <si>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</si>
  <si>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</si>
  <si>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</si>
  <si>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</si>
  <si>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</si>
  <si>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</si>
  <si>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</si>
  <si>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</si>
  <si>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</si>
  <si>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</si>
  <si>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</si>
  <si>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</si>
  <si>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</si>
  <si>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</si>
  <si>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</si>
  <si>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</si>
  <si>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</si>
  <si>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</si>
  <si>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</si>
  <si>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</si>
  <si>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</si>
  <si>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</si>
  <si>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</si>
  <si>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</si>
  <si>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</si>
  <si>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</si>
  <si>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</si>
  <si>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</si>
  <si>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</si>
  <si>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</si>
  <si>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</si>
  <si>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</si>
  <si>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</si>
  <si>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</si>
  <si>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</si>
  <si>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</si>
  <si>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</si>
  <si>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</si>
  <si>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</si>
  <si>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</si>
  <si>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</si>
  <si>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</si>
  <si>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</si>
  <si>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</si>
  <si>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</si>
  <si>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</si>
  <si>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</si>
  <si>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</si>
  <si>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</si>
  <si>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</si>
  <si>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</si>
  <si>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</si>
  <si>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</si>
  <si>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</si>
  <si>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</si>
  <si>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</si>
  <si>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</si>
  <si>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</si>
  <si>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</si>
  <si>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</si>
  <si>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</si>
  <si>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</si>
  <si>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</si>
  <si>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</si>
  <si>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</si>
  <si>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</si>
  <si>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</si>
  <si>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</si>
  <si>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</si>
  <si>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</si>
  <si>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</si>
  <si>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</si>
  <si>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</si>
  <si>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</si>
  <si>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</si>
  <si>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</si>
  <si>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</si>
  <si>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</si>
  <si>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</si>
  <si>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</si>
  <si>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</si>
  <si>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</si>
  <si>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</si>
  <si>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</si>
  <si>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</si>
  <si>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</si>
  <si>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</si>
  <si>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</si>
  <si>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</si>
  <si>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</si>
  <si>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</si>
  <si>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</si>
  <si>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</si>
  <si>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</si>
  <si>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</si>
  <si>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</si>
  <si>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</si>
  <si>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</si>
  <si>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</si>
  <si>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</si>
  <si>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</si>
  <si>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</si>
  <si>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</si>
  <si>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</si>
  <si>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</si>
  <si>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</si>
  <si>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</si>
  <si>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</si>
  <si>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</si>
  <si>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</si>
  <si>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</si>
  <si>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</si>
  <si>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</si>
  <si>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</si>
  <si>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</si>
  <si>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</si>
  <si>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</si>
  <si>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</si>
  <si>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</si>
  <si>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</si>
  <si>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</si>
  <si>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</si>
  <si>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</si>
  <si>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</si>
  <si>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</si>
  <si>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</si>
  <si>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</si>
  <si>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</si>
  <si>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</si>
  <si>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</si>
  <si>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</si>
  <si>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</si>
  <si>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</si>
  <si>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</si>
  <si>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</si>
  <si>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</si>
  <si>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</si>
  <si>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</si>
  <si>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</si>
  <si>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</si>
  <si>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</si>
  <si>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</si>
  <si>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</si>
  <si>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</si>
  <si>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</si>
  <si>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</si>
  <si>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</si>
  <si>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</si>
  <si>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</si>
  <si>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</si>
  <si>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</si>
  <si>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</si>
  <si>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</si>
  <si>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</si>
  <si>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</si>
  <si>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</si>
  <si>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</si>
  <si>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</si>
  <si>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</si>
  <si>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</si>
  <si>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</si>
  <si>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</si>
  <si>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</si>
  <si>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</si>
  <si>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</si>
  <si>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</si>
  <si>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</si>
  <si>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</si>
  <si>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</si>
  <si>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</si>
  <si>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</si>
  <si>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</si>
  <si>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</si>
  <si>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</si>
  <si>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</si>
  <si>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</si>
  <si>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</si>
  <si>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</si>
  <si>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</si>
  <si>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</si>
  <si>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</si>
  <si>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</si>
  <si>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</si>
  <si>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</si>
  <si>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</si>
  <si>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</si>
  <si>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</si>
  <si>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</si>
  <si>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</si>
  <si>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</si>
  <si>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</si>
  <si>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</si>
  <si>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</si>
  <si>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</si>
  <si>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</si>
  <si>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</si>
  <si>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</si>
  <si>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</si>
  <si>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</si>
  <si>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</si>
  <si>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</si>
  <si>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</si>
  <si>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</si>
  <si>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</si>
  <si>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</si>
  <si>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</si>
  <si>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</si>
  <si>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</si>
  <si>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</si>
  <si>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</si>
  <si>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</si>
  <si>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</si>
  <si>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</si>
  <si>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</si>
  <si>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</si>
  <si>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</si>
  <si>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</si>
  <si>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</si>
  <si>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</si>
  <si>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</si>
  <si>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</si>
  <si>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</si>
  <si>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</si>
  <si>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</si>
  <si>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</si>
  <si>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</si>
  <si>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</si>
  <si>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</si>
  <si>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</si>
  <si>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</si>
  <si>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</si>
  <si>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</si>
  <si>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</si>
  <si>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</si>
  <si>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</si>
  <si>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</si>
  <si>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</si>
  <si>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</si>
  <si>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</si>
  <si>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</si>
  <si>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</si>
  <si>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</si>
  <si>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</si>
  <si>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</si>
  <si>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</si>
  <si>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</si>
  <si>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</si>
  <si>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</si>
  <si>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</si>
  <si>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</si>
  <si>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</si>
  <si>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</si>
  <si>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</si>
  <si>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</si>
  <si>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</si>
  <si>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</si>
  <si>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</si>
  <si>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</si>
  <si>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</si>
  <si>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</si>
  <si>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</si>
  <si>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</si>
  <si>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</si>
  <si>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</si>
  <si>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</si>
  <si>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</si>
  <si>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</si>
  <si>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</si>
  <si>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</si>
  <si>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</si>
  <si>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</si>
  <si>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</si>
  <si>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</si>
  <si>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</si>
  <si>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</si>
  <si>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</si>
  <si>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</si>
  <si>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</si>
  <si>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</si>
  <si>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</si>
  <si>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</si>
  <si>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</si>
  <si>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</si>
  <si>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</si>
  <si>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</si>
  <si>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</si>
  <si>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</si>
  <si>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</si>
  <si>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</si>
  <si>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</si>
  <si>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</si>
  <si>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</si>
  <si>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</si>
  <si>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</si>
  <si>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</si>
  <si>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</si>
  <si>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</si>
  <si>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</si>
  <si>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</si>
  <si>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</si>
  <si>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</si>
  <si>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</si>
  <si>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</si>
  <si>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</si>
  <si>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</si>
  <si>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</si>
  <si>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</si>
  <si>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</si>
  <si>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</si>
  <si>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</si>
  <si>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</si>
  <si>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</si>
  <si>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</si>
  <si>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</si>
  <si>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</si>
  <si>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</si>
  <si>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</si>
  <si>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</si>
  <si>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</si>
  <si>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</si>
  <si>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</si>
  <si>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</si>
  <si>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</si>
  <si>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</si>
  <si>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</si>
  <si>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</si>
  <si>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</si>
  <si>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</si>
  <si>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</si>
  <si>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</si>
  <si>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</si>
  <si>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</si>
  <si>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</si>
  <si>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</si>
  <si>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</si>
  <si>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</si>
  <si>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</si>
  <si>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</si>
  <si>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</si>
  <si>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</si>
  <si>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</si>
  <si>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</si>
  <si>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</si>
  <si>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</si>
  <si>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</si>
  <si>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</si>
  <si>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</si>
  <si>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</si>
  <si>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</si>
  <si>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</si>
  <si>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</si>
  <si>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</si>
  <si>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</si>
  <si>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</si>
  <si>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</si>
  <si>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</si>
  <si>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</si>
  <si>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</si>
  <si>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</si>
  <si>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</si>
  <si>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</si>
  <si>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</si>
  <si>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</si>
  <si>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</si>
  <si>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</si>
  <si>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</si>
  <si>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</si>
  <si>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</si>
  <si>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</si>
  <si>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</si>
  <si>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</si>
  <si>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</si>
  <si>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</si>
  <si>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</si>
  <si>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</si>
  <si>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</si>
  <si>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</si>
  <si>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</si>
  <si>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</si>
  <si>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</si>
  <si>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</si>
  <si>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</si>
  <si>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</si>
  <si>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</si>
  <si>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</si>
  <si>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</si>
  <si>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</si>
  <si>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</si>
  <si>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</si>
  <si>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</si>
  <si>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</si>
  <si>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</si>
  <si>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</si>
  <si>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</si>
  <si>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</si>
  <si>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</si>
  <si>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</si>
  <si>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</si>
  <si>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</si>
  <si>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</si>
  <si>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</si>
  <si>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</si>
  <si>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</si>
  <si>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</si>
  <si>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</si>
  <si>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</si>
  <si>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</si>
  <si>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</si>
  <si>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</si>
  <si>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</si>
  <si>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</si>
  <si>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</si>
  <si>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</si>
  <si>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</si>
  <si>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</si>
  <si>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</si>
  <si>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</si>
  <si>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</si>
  <si>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</si>
  <si>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</si>
  <si>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</si>
  <si>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</si>
  <si>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</si>
  <si>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</si>
  <si>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</si>
  <si>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</si>
  <si>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</si>
  <si>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</si>
  <si>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</si>
  <si>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</si>
  <si>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</si>
  <si>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</si>
  <si>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</si>
  <si>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</si>
  <si>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</si>
  <si>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</si>
  <si>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</si>
  <si>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</si>
  <si>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</si>
  <si>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</si>
  <si>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</si>
  <si>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</si>
  <si>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</si>
  <si>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</si>
  <si>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</si>
  <si>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</si>
  <si>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</si>
  <si>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</si>
  <si>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</si>
  <si>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</si>
  <si>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</si>
  <si>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</si>
  <si>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</si>
  <si>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</si>
  <si>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</si>
  <si>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</si>
  <si>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</si>
  <si>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</si>
  <si>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</si>
  <si>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</si>
  <si>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</si>
  <si>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</si>
  <si>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</si>
  <si>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</si>
  <si>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</si>
  <si>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</si>
  <si>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</si>
  <si>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</si>
  <si>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</si>
  <si>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</si>
  <si>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</si>
  <si>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</si>
  <si>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</si>
  <si>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</si>
  <si>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</si>
  <si>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</si>
  <si>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</si>
  <si>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</si>
  <si>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</si>
  <si>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</si>
  <si>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</si>
  <si>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</si>
  <si>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</si>
  <si>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</si>
  <si>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</si>
  <si>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</si>
  <si>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</si>
  <si>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</si>
  <si>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</si>
  <si>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</si>
  <si>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</si>
  <si>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</si>
  <si>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</si>
  <si>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</si>
  <si>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</si>
  <si>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</si>
  <si>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</si>
  <si>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</si>
  <si>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</si>
  <si>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</si>
  <si>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</si>
  <si>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</si>
  <si>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</si>
  <si>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</si>
  <si>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</si>
  <si>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</si>
  <si>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</si>
  <si>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</si>
  <si>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</si>
  <si>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</si>
  <si>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</si>
  <si>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</si>
  <si>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</si>
  <si>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</si>
  <si>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</si>
  <si>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</si>
  <si>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</si>
  <si>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</si>
  <si>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</si>
  <si>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</si>
  <si>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</si>
  <si>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</si>
  <si>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</si>
  <si>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</si>
  <si>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</si>
  <si>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</si>
  <si>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</si>
  <si>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</si>
  <si>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</si>
  <si>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</si>
  <si>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</si>
  <si>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</si>
  <si>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</si>
  <si>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</si>
  <si>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</si>
  <si>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</si>
  <si>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</si>
  <si>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</si>
  <si>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</si>
  <si>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</si>
  <si>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</si>
  <si>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</si>
  <si>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</si>
  <si>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</si>
  <si>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</si>
  <si>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</si>
  <si>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</si>
  <si>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</si>
  <si>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</si>
  <si>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</si>
  <si>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</si>
  <si>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</si>
  <si>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</si>
  <si>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</si>
  <si>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</si>
  <si>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</si>
  <si>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</si>
  <si>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</si>
  <si>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</si>
  <si>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</si>
  <si>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</si>
  <si>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</si>
  <si>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</si>
  <si>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</si>
  <si>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</si>
  <si>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</si>
  <si>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</si>
  <si>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</si>
  <si>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</si>
  <si>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</si>
  <si>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</si>
  <si>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</si>
  <si>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</si>
  <si>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</si>
  <si>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</si>
  <si>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</si>
  <si>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</si>
  <si>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</si>
  <si>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</si>
  <si>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</si>
  <si>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</si>
  <si>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</si>
  <si>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</si>
  <si>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</si>
  <si>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</si>
  <si>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</si>
  <si>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</si>
  <si>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</si>
  <si>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</si>
  <si>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</si>
  <si>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</si>
  <si>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</si>
  <si>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</si>
  <si>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</si>
  <si>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</si>
  <si>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</si>
  <si>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</si>
  <si>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</si>
  <si>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</si>
  <si>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</si>
  <si>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</si>
  <si>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</si>
  <si>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</si>
  <si>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</si>
  <si>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</si>
  <si>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</si>
  <si>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</si>
  <si>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</si>
  <si>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</si>
  <si>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</si>
  <si>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</si>
  <si>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</si>
  <si>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</si>
  <si>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</si>
  <si>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</si>
  <si>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</si>
  <si>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</si>
  <si>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</si>
  <si>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</si>
  <si>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</si>
  <si>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</si>
  <si>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</si>
  <si>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</si>
  <si>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</si>
  <si>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</si>
  <si>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</si>
  <si>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</si>
  <si>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</si>
  <si>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</si>
  <si>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</si>
  <si>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</si>
  <si>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</si>
  <si>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</si>
  <si>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</si>
  <si>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</si>
  <si>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</si>
  <si>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</si>
  <si>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</si>
  <si>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</si>
  <si>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</si>
  <si>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</si>
  <si>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</si>
  <si>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</si>
  <si>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</si>
  <si>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</si>
  <si>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</si>
  <si>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</si>
  <si>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</si>
  <si>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</si>
  <si>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</si>
  <si>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</si>
  <si>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</si>
  <si>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</si>
  <si>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</si>
  <si>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</si>
  <si>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</si>
  <si>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</si>
  <si>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</si>
  <si>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</si>
  <si>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</si>
  <si>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</si>
  <si>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</si>
  <si>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</si>
  <si>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</si>
  <si>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</si>
  <si>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</si>
  <si>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</si>
  <si>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</si>
  <si>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</si>
  <si>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</si>
  <si>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</si>
  <si>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</si>
  <si>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</si>
  <si>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</si>
  <si>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</si>
  <si>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</si>
  <si>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</si>
  <si>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</si>
  <si>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</si>
  <si>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</si>
  <si>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</si>
  <si>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</si>
  <si>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</si>
  <si>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</si>
  <si>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</si>
  <si>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</si>
  <si>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</si>
  <si>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</si>
  <si>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</si>
  <si>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</si>
  <si>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</si>
  <si>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</si>
  <si>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</si>
  <si>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</si>
  <si>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</si>
  <si>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</si>
  <si>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</si>
  <si>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</si>
  <si>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</si>
  <si>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</si>
  <si>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</si>
  <si>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</si>
  <si>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</si>
  <si>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</si>
  <si>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</si>
  <si>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</si>
  <si>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</si>
  <si>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</si>
  <si>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</si>
  <si>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</si>
  <si>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</si>
  <si>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</si>
  <si>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</si>
  <si>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</si>
  <si>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</si>
  <si>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</si>
  <si>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</si>
  <si>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</si>
  <si>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</si>
  <si>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</si>
  <si>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</si>
  <si>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</si>
  <si>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</si>
  <si>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</si>
  <si>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</si>
  <si>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</si>
  <si>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</si>
  <si>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</si>
  <si>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</si>
  <si>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</si>
  <si>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</si>
  <si>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</si>
  <si>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</si>
  <si>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</si>
  <si>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</si>
  <si>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</si>
  <si>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</si>
  <si>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</si>
  <si>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</si>
  <si>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</si>
  <si>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</si>
  <si>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</si>
  <si>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</si>
  <si>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</si>
  <si>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</si>
  <si>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</si>
  <si>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</si>
  <si>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</si>
  <si>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</si>
  <si>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</si>
  <si>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</si>
  <si>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</si>
  <si>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</si>
  <si>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</si>
  <si>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</si>
  <si>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</si>
  <si>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</si>
  <si>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</si>
  <si>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</si>
  <si>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</si>
  <si>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</si>
  <si>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</si>
  <si>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</si>
  <si>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</si>
  <si>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</si>
  <si>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</si>
  <si>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</si>
  <si>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</si>
  <si>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</si>
  <si>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</si>
  <si>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</si>
  <si>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</si>
  <si>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</si>
  <si>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</si>
  <si>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</si>
  <si>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</si>
  <si>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</si>
  <si>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</si>
  <si>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</si>
  <si>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</si>
  <si>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</si>
  <si>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</si>
  <si>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</si>
  <si>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</si>
  <si>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</si>
  <si>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</si>
  <si>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</si>
  <si>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</si>
  <si>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</si>
  <si>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</si>
  <si>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</si>
  <si>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</si>
  <si>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</si>
  <si>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</si>
  <si>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</si>
  <si>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</si>
  <si>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</si>
  <si>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</si>
  <si>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</si>
  <si>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</si>
  <si>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</si>
  <si>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</si>
  <si>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</si>
  <si>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</si>
  <si>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</si>
  <si>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</si>
  <si>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</si>
  <si>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</si>
  <si>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</si>
  <si>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</si>
  <si>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</si>
  <si>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</si>
  <si>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</si>
  <si>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</si>
  <si>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</si>
  <si>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</si>
  <si>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</si>
  <si>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</si>
  <si>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</si>
  <si>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</si>
  <si>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</si>
  <si>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</si>
  <si>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</si>
  <si>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</si>
  <si>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</si>
  <si>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</si>
  <si>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</si>
  <si>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</si>
  <si>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</si>
  <si>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</si>
  <si>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</si>
  <si>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</si>
  <si>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</si>
  <si>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</si>
  <si>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</si>
  <si>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</si>
  <si>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</si>
  <si>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</si>
  <si>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</si>
  <si>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</si>
  <si>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</si>
  <si>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</si>
  <si>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</si>
  <si>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</si>
  <si>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</si>
  <si>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</si>
  <si>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</si>
  <si>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</si>
  <si>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</si>
  <si>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</si>
  <si>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</si>
  <si>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</si>
  <si>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</si>
  <si>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</si>
  <si>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</si>
  <si>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</si>
  <si>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</si>
  <si>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</si>
  <si>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</si>
  <si>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</si>
  <si>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</si>
  <si>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</si>
  <si>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</si>
  <si>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</si>
  <si>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</si>
  <si>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</si>
  <si>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</si>
  <si>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</si>
  <si>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</si>
  <si>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</si>
  <si>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</si>
  <si>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</si>
  <si>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</si>
  <si>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</si>
  <si>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</si>
  <si>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</si>
  <si>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</si>
  <si>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</si>
  <si>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</si>
  <si>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</si>
  <si>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</si>
  <si>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</si>
  <si>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</si>
  <si>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</si>
  <si>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</si>
  <si>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</si>
  <si>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</si>
  <si>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</si>
  <si>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</si>
  <si>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</si>
  <si>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</si>
  <si>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</si>
  <si>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</si>
  <si>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</si>
  <si>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</si>
  <si>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</si>
  <si>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</si>
  <si>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</si>
  <si>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</si>
  <si>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</si>
  <si>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</si>
  <si>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</si>
  <si>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</si>
  <si>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</si>
  <si>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</si>
  <si>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</si>
  <si>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</si>
  <si>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</si>
  <si>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</si>
  <si>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</si>
  <si>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</si>
  <si>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</si>
  <si>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</si>
  <si>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</si>
  <si>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</si>
  <si>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</si>
  <si>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</si>
  <si>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</si>
  <si>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</si>
  <si>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</si>
  <si>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</si>
  <si>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</si>
  <si>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</si>
  <si>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</si>
  <si>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</si>
  <si>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</si>
  <si>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</si>
  <si>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</si>
  <si>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</si>
  <si>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</si>
  <si>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</si>
  <si>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</si>
  <si>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</si>
  <si>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</si>
  <si>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</si>
  <si>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</si>
  <si>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</si>
  <si>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</si>
  <si>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</si>
  <si>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</si>
  <si>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</si>
  <si>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</si>
  <si>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</si>
  <si>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</si>
  <si>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</si>
  <si>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</si>
  <si>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</si>
  <si>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</si>
  <si>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</si>
  <si>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</si>
  <si>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</si>
  <si>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</si>
  <si>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</si>
  <si>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</si>
  <si>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</si>
  <si>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</si>
  <si>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</si>
  <si>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</si>
  <si>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</si>
  <si>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</si>
  <si>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</si>
  <si>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</si>
  <si>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</si>
  <si>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</si>
  <si>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</si>
  <si>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</si>
  <si>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</si>
  <si>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</si>
  <si>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</si>
  <si>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</si>
  <si>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</si>
  <si>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</si>
  <si>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</si>
  <si>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</si>
  <si>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</si>
  <si>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</si>
  <si>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</si>
  <si>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</si>
  <si>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</si>
  <si>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</si>
  <si>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</si>
  <si>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</si>
  <si>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</si>
  <si>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</si>
  <si>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</si>
  <si>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</si>
  <si>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</si>
  <si>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</si>
  <si>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</si>
  <si>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</si>
  <si>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</si>
  <si>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</si>
  <si>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</si>
  <si>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</si>
  <si>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</si>
  <si>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</si>
  <si>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</si>
  <si>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</si>
  <si>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</si>
  <si>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</si>
  <si>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</si>
  <si>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</si>
  <si>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</si>
  <si>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</si>
  <si>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</si>
  <si>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</si>
  <si>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</si>
  <si>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</si>
  <si>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</si>
  <si>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</si>
  <si>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</si>
  <si>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</si>
  <si>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</si>
  <si>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</si>
  <si>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</si>
  <si>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</si>
  <si>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</si>
  <si>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</si>
  <si>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</si>
  <si>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</si>
  <si>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</si>
  <si>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</si>
  <si>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</si>
  <si>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</si>
  <si>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</si>
  <si>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</si>
  <si>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</si>
  <si>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</si>
  <si>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</si>
  <si>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</si>
  <si>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</si>
  <si>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</si>
  <si>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</si>
  <si>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</si>
  <si>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</si>
  <si>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</si>
  <si>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</si>
  <si>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</si>
  <si>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</si>
  <si>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</si>
  <si>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</si>
  <si>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</si>
  <si>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</si>
  <si>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</si>
  <si>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</si>
  <si>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</si>
  <si>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</si>
  <si>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</si>
  <si>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</si>
  <si>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</si>
  <si>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</si>
  <si>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</si>
  <si>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</si>
  <si>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</si>
  <si>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</si>
  <si>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</si>
  <si>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</si>
  <si>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</si>
  <si>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</si>
  <si>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</si>
  <si>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</si>
  <si>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</si>
  <si>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</si>
  <si>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</si>
  <si>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</si>
  <si>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</si>
  <si>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</si>
  <si>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</si>
  <si>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</si>
  <si>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</si>
  <si>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</si>
  <si>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</si>
  <si>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</si>
  <si>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</si>
  <si>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</si>
  <si>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</si>
  <si>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</si>
  <si>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</si>
  <si>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</si>
  <si>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</si>
  <si>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</si>
  <si>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</si>
  <si>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</si>
  <si>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</si>
  <si>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</si>
  <si>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</si>
  <si>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</si>
  <si>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</si>
  <si>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</si>
  <si>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</si>
  <si>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</si>
  <si>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</si>
  <si>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</si>
  <si>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</si>
  <si>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</si>
  <si>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</si>
  <si>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</si>
  <si>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</si>
  <si>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</si>
  <si>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</si>
  <si>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</si>
  <si>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</si>
  <si>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</si>
  <si>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</si>
  <si>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</si>
  <si>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</si>
  <si>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</si>
  <si>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</si>
  <si>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</si>
  <si>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</si>
  <si>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</si>
  <si>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</si>
  <si>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</si>
  <si>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</si>
  <si>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</si>
  <si>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</si>
  <si>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</si>
  <si>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</si>
  <si>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</si>
  <si>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</si>
  <si>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</si>
  <si>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</si>
  <si>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</si>
  <si>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</si>
  <si>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</si>
  <si>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</si>
  <si>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</si>
  <si>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</si>
  <si>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</si>
  <si>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</si>
  <si>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</si>
  <si>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</si>
  <si>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</si>
  <si>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</si>
  <si>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</si>
  <si>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</si>
  <si>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</si>
  <si>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</si>
  <si>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</si>
  <si>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</si>
  <si>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</si>
  <si>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</si>
  <si>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</si>
  <si>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</si>
  <si>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</si>
  <si>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</si>
  <si>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</si>
  <si>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</si>
  <si>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</si>
  <si>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</si>
  <si>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</si>
  <si>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</si>
  <si>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</si>
  <si>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</si>
  <si>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</si>
  <si>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</si>
  <si>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</si>
  <si>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</si>
  <si>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</si>
  <si>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</si>
  <si>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</si>
  <si>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</si>
  <si>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</si>
  <si>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</si>
  <si>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</si>
  <si>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</si>
  <si>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</si>
  <si>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</si>
  <si>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</si>
  <si>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</si>
  <si>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</si>
  <si>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</si>
  <si>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</si>
  <si>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</si>
  <si>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</si>
  <si>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</si>
  <si>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</si>
  <si>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</si>
  <si>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</si>
  <si>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</si>
  <si>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</si>
  <si>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</si>
  <si>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</si>
  <si>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</si>
  <si>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</si>
  <si>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</si>
  <si>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</si>
  <si>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</si>
  <si>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</si>
  <si>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</si>
  <si>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</si>
  <si>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</si>
  <si>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</si>
  <si>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</si>
  <si>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</si>
  <si>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</si>
  <si>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</si>
  <si>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</si>
  <si>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</si>
  <si>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</si>
  <si>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</si>
  <si>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</si>
  <si>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</si>
  <si>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</si>
  <si>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</si>
  <si>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</si>
  <si>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</si>
  <si>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</si>
  <si>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</si>
  <si>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</si>
  <si>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</si>
  <si>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</si>
  <si>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</si>
  <si>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</si>
  <si>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</si>
  <si>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</si>
  <si>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</si>
  <si>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</si>
  <si>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</si>
  <si>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</si>
  <si>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</si>
  <si>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</si>
  <si>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</si>
  <si>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</si>
  <si>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</si>
  <si>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</si>
  <si>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</si>
  <si>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</si>
  <si>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</si>
  <si>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</si>
  <si>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</si>
  <si>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</si>
  <si>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</si>
  <si>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</si>
  <si>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</si>
  <si>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</si>
  <si>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</si>
  <si>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</si>
  <si>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</si>
  <si>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</si>
  <si>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</si>
  <si>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</si>
  <si>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</si>
  <si>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</si>
  <si>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</si>
  <si>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</si>
  <si>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</si>
  <si>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</si>
  <si>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</si>
  <si>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</si>
  <si>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</si>
  <si>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</si>
  <si>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</si>
  <si>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</si>
  <si>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</si>
  <si>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</si>
  <si>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</si>
  <si>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</si>
  <si>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</si>
  <si>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</si>
  <si>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</si>
  <si>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</si>
  <si>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</si>
  <si>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</si>
  <si>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</si>
  <si>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</si>
  <si>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</si>
  <si>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</si>
  <si>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</si>
  <si>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</si>
  <si>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</si>
  <si>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</si>
  <si>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</si>
  <si>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</si>
  <si>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</si>
  <si>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</si>
  <si>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</si>
  <si>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</si>
  <si>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</si>
  <si>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</si>
  <si>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</si>
  <si>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</si>
  <si>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</si>
  <si>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</si>
  <si>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</si>
  <si>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</si>
  <si>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</si>
  <si>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</si>
  <si>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</si>
  <si>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</si>
  <si>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</si>
  <si>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</si>
  <si>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</si>
  <si>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</si>
  <si>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</si>
  <si>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</si>
  <si>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</si>
  <si>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</si>
  <si>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</si>
  <si>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</si>
  <si>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</si>
  <si>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</si>
  <si>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</si>
  <si>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</si>
  <si>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</si>
  <si>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</si>
  <si>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</si>
  <si>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</si>
  <si>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</si>
  <si>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</si>
  <si>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</si>
  <si>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</si>
  <si>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</si>
  <si>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</si>
  <si>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</si>
  <si>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</si>
  <si>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</si>
  <si>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</si>
  <si>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</si>
  <si>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</si>
  <si>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</si>
  <si>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</si>
  <si>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</si>
  <si>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</si>
  <si>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</si>
  <si>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</si>
  <si>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</si>
  <si>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</si>
  <si>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</si>
  <si>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</si>
  <si>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</si>
  <si>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</si>
  <si>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</si>
  <si>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</si>
  <si>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</si>
  <si>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</si>
  <si>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</si>
  <si>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</si>
  <si>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</si>
  <si>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</si>
  <si>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</si>
  <si>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</si>
  <si>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</si>
  <si>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</si>
  <si>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</si>
  <si>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</si>
  <si>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</si>
  <si>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</si>
  <si>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</si>
  <si>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</si>
  <si>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</si>
  <si>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</si>
  <si>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</si>
  <si>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</si>
  <si>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</si>
  <si>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</si>
  <si>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</si>
  <si>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</si>
  <si>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</si>
  <si>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</si>
  <si>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</si>
  <si>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</si>
  <si>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</si>
  <si>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</si>
  <si>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</si>
  <si>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</si>
  <si>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</si>
  <si>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</si>
  <si>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</si>
  <si>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</si>
  <si>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</si>
  <si>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</si>
  <si>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</si>
  <si>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</si>
  <si>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</si>
  <si>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</si>
  <si>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</si>
  <si>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</si>
  <si>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</si>
  <si>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</si>
  <si>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</si>
  <si>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</si>
  <si>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</si>
  <si>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</si>
  <si>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</si>
  <si>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</si>
  <si>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</si>
  <si>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</si>
  <si>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</si>
  <si>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</si>
  <si>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</si>
  <si>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</si>
  <si>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</si>
  <si>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</si>
  <si>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</si>
  <si>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</si>
  <si>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</si>
  <si>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</si>
  <si>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</si>
  <si>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</si>
  <si>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</si>
  <si>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</si>
  <si>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</si>
  <si>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</si>
  <si>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</si>
  <si>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</si>
  <si>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</si>
  <si>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</si>
  <si>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</si>
  <si>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</si>
  <si>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</si>
  <si>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</si>
  <si>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</si>
  <si>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</si>
  <si>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</si>
  <si>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</si>
  <si>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</si>
  <si>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</si>
  <si>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</si>
  <si>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</si>
  <si>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</si>
  <si>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</si>
  <si>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</si>
  <si>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</si>
  <si>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</si>
  <si>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</si>
  <si>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</si>
  <si>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</si>
  <si>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</si>
  <si>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</si>
  <si>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</si>
  <si>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</si>
  <si>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</si>
  <si>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</si>
  <si>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</si>
  <si>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</si>
  <si>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</si>
  <si>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</si>
  <si>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</si>
  <si>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</si>
  <si>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</si>
  <si>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</si>
  <si>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</si>
  <si>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</si>
  <si>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</si>
  <si>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</si>
  <si>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</si>
  <si>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</si>
  <si>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</si>
  <si>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</si>
  <si>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</si>
  <si>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</si>
  <si>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</si>
  <si>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</si>
  <si>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</si>
  <si>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</si>
  <si>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</si>
  <si>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</si>
  <si>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</si>
  <si>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</si>
  <si>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</si>
  <si>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</si>
  <si>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</si>
  <si>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</si>
  <si>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</si>
  <si>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</si>
  <si>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</si>
  <si>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</si>
  <si>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</si>
  <si>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</si>
  <si>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</si>
  <si>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</si>
  <si>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</si>
  <si>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</si>
  <si>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</si>
  <si>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</si>
  <si>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</si>
  <si>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</si>
  <si>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</si>
  <si>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</si>
  <si>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</si>
  <si>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</si>
  <si>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</si>
  <si>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</si>
  <si>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</si>
  <si>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</si>
  <si>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</si>
  <si>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</si>
  <si>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</si>
  <si>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</si>
  <si>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</si>
  <si>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</si>
  <si>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</si>
  <si>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</si>
  <si>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</si>
  <si>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</si>
  <si>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</si>
  <si>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</si>
  <si>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</si>
  <si>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</si>
  <si>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</si>
  <si>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</si>
  <si>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</si>
  <si>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</si>
  <si>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</si>
  <si>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</si>
  <si>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</si>
  <si>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</si>
  <si>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</si>
  <si>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</si>
  <si>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</si>
  <si>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</si>
  <si>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</si>
  <si>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</si>
  <si>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</si>
  <si>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</si>
  <si>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</si>
  <si>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</si>
  <si>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</si>
  <si>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</si>
  <si>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</si>
  <si>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</si>
  <si>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</si>
  <si>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</si>
  <si>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</si>
  <si>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</si>
  <si>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</si>
  <si>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</si>
  <si>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</si>
  <si>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</si>
  <si>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</si>
  <si>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</si>
  <si>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</si>
  <si>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</si>
  <si>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</si>
  <si>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</si>
  <si>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</si>
  <si>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</si>
  <si>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</si>
  <si>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</si>
  <si>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</si>
  <si>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</si>
  <si>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</si>
  <si>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</si>
  <si>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</si>
  <si>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</si>
  <si>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</si>
  <si>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</si>
  <si>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</si>
  <si>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</si>
  <si>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</si>
  <si>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</si>
  <si>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</si>
  <si>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</si>
  <si>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</si>
  <si>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</si>
  <si>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</si>
  <si>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</si>
  <si>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</si>
  <si>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</si>
  <si>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</si>
  <si>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</si>
  <si>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</si>
  <si>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</si>
  <si>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</si>
  <si>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</si>
  <si>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</si>
  <si>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</si>
  <si>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</si>
  <si>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</si>
  <si>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</si>
  <si>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</si>
  <si>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</si>
  <si>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</si>
  <si>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</si>
  <si>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</si>
  <si>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</si>
  <si>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</si>
  <si>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</si>
  <si>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</si>
  <si>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</si>
  <si>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</si>
  <si>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</si>
  <si>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</si>
  <si>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</si>
  <si>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</si>
  <si>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</si>
  <si>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</si>
  <si>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</si>
  <si>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</si>
  <si>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</si>
  <si>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</si>
  <si>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</si>
  <si>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</si>
  <si>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</si>
  <si>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</si>
  <si>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</si>
  <si>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</si>
  <si>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</si>
  <si>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</si>
  <si>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</si>
  <si>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</si>
  <si>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</si>
  <si>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</si>
  <si>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</si>
  <si>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</si>
  <si>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</si>
  <si>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</si>
  <si>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</si>
  <si>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</si>
  <si>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</si>
  <si>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</si>
  <si>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</si>
  <si>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</si>
  <si>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</si>
  <si>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</si>
  <si>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</si>
  <si>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</si>
  <si>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</si>
  <si>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</si>
  <si>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</si>
  <si>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</si>
  <si>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</si>
  <si>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</si>
  <si>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</si>
  <si>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</si>
  <si>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</si>
  <si>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</si>
  <si>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</si>
  <si>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</si>
  <si>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</si>
  <si>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</si>
  <si>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</si>
  <si>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</si>
  <si>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</si>
  <si>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</si>
  <si>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</si>
  <si>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</si>
  <si>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</si>
  <si>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</si>
  <si>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</si>
  <si>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</si>
  <si>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</si>
  <si>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</si>
  <si>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</si>
  <si>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</si>
  <si>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</si>
  <si>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</si>
  <si>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</si>
  <si>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</si>
  <si>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</si>
  <si>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</si>
  <si>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</si>
  <si>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</si>
  <si>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</si>
  <si>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</si>
  <si>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</si>
  <si>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</si>
  <si>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</si>
  <si>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</si>
  <si>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</si>
  <si>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</si>
  <si>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</si>
  <si>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</si>
  <si>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</si>
  <si>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</si>
  <si>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</si>
  <si>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</si>
  <si>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</si>
  <si>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</si>
  <si>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</si>
  <si>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</si>
  <si>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</si>
  <si>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</si>
  <si>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</si>
  <si>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</si>
  <si>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</si>
  <si>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</si>
  <si>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</si>
  <si>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</si>
  <si>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</si>
  <si>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</si>
  <si>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</si>
  <si>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</si>
  <si>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</si>
  <si>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</si>
  <si>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</si>
  <si>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</si>
  <si>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</si>
  <si>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</si>
  <si>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</si>
  <si>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</si>
  <si>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</si>
  <si>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</si>
  <si>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</si>
  <si>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</si>
  <si>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</si>
  <si>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</si>
  <si>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</si>
  <si>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</si>
  <si>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</si>
  <si>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</si>
  <si>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</si>
  <si>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</si>
  <si>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</si>
  <si>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</si>
  <si>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</si>
  <si>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</si>
  <si>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</si>
  <si>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</si>
  <si>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</si>
  <si>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</si>
  <si>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</si>
  <si>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</si>
  <si>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</si>
  <si>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</si>
  <si>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</si>
  <si>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</si>
  <si>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</si>
  <si>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</si>
  <si>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</si>
  <si>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</si>
  <si>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</si>
  <si>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</si>
  <si>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</si>
  <si>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</si>
  <si>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</si>
  <si>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</si>
  <si>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</si>
  <si>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</si>
  <si>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</si>
  <si>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</si>
  <si>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</si>
  <si>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</si>
  <si>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</si>
  <si>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</si>
  <si>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</si>
  <si>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</si>
  <si>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</si>
  <si>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</si>
  <si>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</si>
  <si>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</si>
  <si>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</si>
  <si>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</si>
  <si>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</si>
  <si>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</si>
  <si>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</si>
  <si>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</si>
  <si>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</si>
  <si>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</si>
  <si>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</si>
  <si>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</si>
  <si>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</si>
  <si>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</si>
  <si>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</si>
  <si>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</si>
  <si>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</si>
  <si>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</si>
  <si>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</si>
  <si>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</si>
  <si>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</si>
  <si>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</si>
  <si>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</si>
  <si>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</si>
  <si>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</si>
  <si>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</si>
  <si>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</si>
  <si>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</si>
  <si>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</si>
  <si>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</si>
  <si>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</si>
  <si>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</si>
  <si>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</si>
  <si>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</si>
  <si>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</si>
  <si>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</si>
  <si>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</si>
  <si>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</si>
  <si>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</si>
  <si>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</si>
  <si>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</si>
  <si>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</si>
  <si>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</si>
  <si>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</si>
  <si>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</si>
  <si>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</si>
  <si>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</si>
  <si>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</si>
  <si>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</si>
  <si>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</si>
  <si>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</si>
  <si>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</si>
  <si>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</si>
  <si>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</si>
  <si>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</si>
  <si>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</si>
  <si>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</si>
  <si>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</si>
  <si>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</si>
  <si>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</si>
  <si>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</si>
  <si>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</si>
  <si>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</si>
  <si>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</si>
  <si>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</si>
  <si>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</si>
  <si>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</si>
  <si>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</si>
  <si>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</si>
  <si>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</si>
  <si>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</si>
  <si>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</si>
  <si>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</si>
  <si>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</si>
  <si>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</si>
  <si>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</si>
  <si>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</si>
  <si>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</si>
  <si>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</si>
  <si>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</si>
  <si>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</si>
  <si>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</si>
  <si>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</si>
  <si>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</si>
  <si>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</si>
  <si>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</si>
  <si>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</si>
  <si>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</si>
  <si>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</si>
  <si>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</si>
  <si>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</si>
  <si>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</si>
  <si>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</si>
  <si>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</si>
  <si>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</si>
  <si>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</si>
  <si>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</si>
  <si>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</si>
  <si>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</si>
  <si>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</si>
  <si>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</si>
  <si>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</si>
  <si>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</si>
  <si>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</si>
  <si>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</si>
  <si>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</si>
  <si>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</si>
  <si>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</si>
  <si>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</si>
  <si>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</si>
  <si>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</si>
  <si>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</si>
  <si>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</si>
  <si>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</si>
  <si>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</si>
  <si>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</si>
  <si>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</si>
  <si>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</si>
  <si>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</si>
  <si>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</si>
  <si>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</si>
  <si>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</si>
  <si>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</si>
  <si>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</si>
  <si>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</si>
  <si>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</si>
  <si>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</si>
  <si>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</si>
  <si>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</si>
  <si>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</si>
  <si>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</si>
  <si>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</si>
  <si>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</si>
  <si>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</si>
  <si>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</si>
  <si>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</si>
  <si>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</si>
  <si>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</si>
  <si>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</si>
  <si>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</si>
  <si>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</si>
  <si>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</si>
  <si>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</si>
  <si>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</si>
  <si>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</si>
  <si>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</si>
  <si>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</si>
  <si>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</si>
  <si>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</si>
  <si>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</si>
  <si>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</si>
  <si>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</si>
  <si>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</si>
  <si>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</si>
  <si>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</si>
  <si>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</si>
  <si>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</si>
  <si>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</si>
  <si>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</si>
  <si>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</si>
  <si>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</si>
  <si>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</si>
  <si>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</si>
  <si>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</si>
  <si>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</si>
  <si>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</si>
  <si>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</si>
  <si>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</si>
  <si>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</si>
  <si>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</si>
  <si>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</si>
  <si>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</si>
  <si>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</si>
  <si>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</si>
  <si>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</si>
  <si>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</si>
  <si>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</si>
  <si>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</si>
  <si>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</si>
  <si>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</si>
  <si>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</si>
  <si>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</si>
  <si>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</si>
  <si>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</si>
  <si>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</si>
  <si>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</si>
  <si>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</si>
  <si>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</si>
  <si>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</si>
  <si>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</si>
  <si>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</si>
  <si>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</si>
  <si>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</si>
  <si>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</si>
  <si>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</si>
  <si>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</si>
  <si>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</si>
  <si>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</si>
  <si>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</si>
  <si>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</si>
  <si>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</si>
  <si>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</si>
  <si>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</si>
  <si>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</si>
  <si>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</si>
  <si>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</si>
  <si>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</si>
  <si>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</si>
  <si>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</si>
  <si>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</si>
  <si>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</si>
  <si>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</si>
  <si>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</si>
  <si>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</si>
  <si>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</si>
  <si>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</si>
  <si>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</si>
  <si>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</si>
  <si>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</si>
  <si>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</si>
  <si>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</si>
  <si>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</si>
  <si>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</si>
  <si>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</si>
  <si>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</si>
  <si>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</si>
  <si>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</si>
  <si>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</si>
  <si>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</si>
  <si>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</si>
  <si>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</si>
  <si>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</si>
  <si>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</si>
  <si>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</si>
  <si>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</si>
  <si>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</si>
  <si>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</si>
  <si>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</si>
  <si>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</si>
  <si>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</si>
  <si>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</si>
  <si>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</si>
  <si>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</si>
  <si>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</si>
  <si>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</si>
  <si>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</si>
  <si>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</si>
  <si>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</si>
  <si>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</si>
  <si>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</si>
  <si>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</si>
  <si>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</si>
  <si>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</si>
  <si>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</si>
  <si>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</si>
  <si>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</si>
  <si>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</si>
  <si>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</si>
  <si>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</si>
  <si>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</si>
  <si>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</si>
  <si>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</si>
  <si>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</si>
  <si>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</si>
  <si>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</si>
  <si>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</si>
  <si>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</si>
  <si>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</si>
  <si>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</si>
  <si>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</si>
  <si>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</si>
  <si>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</si>
  <si>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</si>
  <si>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</si>
  <si>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</si>
  <si>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</si>
  <si>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</si>
  <si>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</si>
  <si>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</si>
  <si>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</si>
  <si>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</si>
  <si>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</si>
  <si>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</si>
  <si>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</si>
  <si>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</si>
  <si>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</si>
  <si>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</si>
  <si>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</si>
  <si>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</si>
  <si>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</si>
  <si>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</si>
  <si>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</si>
  <si>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</si>
  <si>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</si>
  <si>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</si>
  <si>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</si>
  <si>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</si>
  <si>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</si>
  <si>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</si>
  <si>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</si>
  <si>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</si>
  <si>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</si>
  <si>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</si>
  <si>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</si>
  <si>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</si>
  <si>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</si>
  <si>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</si>
  <si>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</si>
  <si>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</si>
  <si>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</si>
  <si>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</si>
  <si>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</si>
  <si>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</si>
  <si>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</si>
  <si>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</si>
  <si>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</si>
  <si>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</si>
  <si>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</si>
  <si>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</si>
  <si>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</si>
  <si>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</si>
  <si>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</si>
  <si>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</si>
  <si>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</si>
  <si>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</si>
  <si>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</si>
  <si>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</si>
  <si>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</si>
  <si>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</si>
  <si>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</si>
  <si>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</si>
  <si>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</si>
  <si>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</si>
  <si>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</si>
  <si>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</si>
  <si>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</si>
  <si>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</si>
  <si>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</si>
  <si>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</si>
  <si>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</si>
  <si>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</si>
  <si>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</si>
  <si>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</si>
  <si>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</si>
  <si>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</si>
  <si>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</si>
  <si>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</si>
  <si>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</si>
  <si>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</si>
  <si>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</si>
  <si>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</si>
  <si>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</si>
  <si>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</si>
  <si>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</si>
  <si>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</si>
  <si>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</si>
  <si>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</si>
  <si>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</si>
  <si>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</si>
  <si>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</si>
  <si>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</si>
  <si>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</si>
  <si>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</si>
  <si>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</si>
  <si>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</si>
  <si>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</si>
  <si>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</si>
  <si>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</si>
  <si>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</si>
  <si>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</si>
  <si>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</si>
  <si>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</si>
  <si>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</si>
  <si>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</si>
  <si>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</si>
  <si>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</si>
  <si>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</si>
  <si>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</si>
  <si>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</si>
  <si>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</si>
  <si>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</si>
  <si>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</si>
  <si>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</si>
  <si>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</si>
  <si>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</si>
  <si>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</si>
  <si>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</si>
  <si>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</si>
  <si>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</si>
  <si>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</si>
  <si>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</si>
  <si>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</si>
  <si>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</si>
  <si>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</si>
  <si>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</si>
  <si>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</si>
  <si>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</si>
  <si>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</si>
  <si>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</si>
  <si>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</si>
  <si>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</si>
  <si>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</si>
  <si>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</si>
  <si>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</si>
  <si>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</si>
  <si>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</si>
  <si>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</si>
  <si>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</si>
  <si>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</si>
  <si>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</si>
  <si>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</si>
  <si>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</si>
  <si>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</si>
  <si>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</si>
  <si>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</si>
  <si>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</si>
  <si>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</si>
  <si>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</si>
  <si>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</si>
  <si>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</si>
  <si>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</si>
  <si>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</si>
  <si>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</si>
  <si>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</si>
  <si>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</si>
  <si>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</si>
  <si>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</si>
  <si>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</si>
  <si>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</si>
  <si>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</si>
  <si>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</si>
  <si>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</si>
  <si>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</si>
  <si>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</si>
  <si>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</si>
  <si>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</si>
  <si>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</si>
  <si>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</si>
  <si>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</si>
  <si>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</si>
  <si>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</si>
  <si>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</si>
  <si>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</si>
  <si>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</si>
  <si>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</si>
  <si>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</si>
  <si>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</si>
  <si>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</si>
  <si>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</si>
  <si>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</si>
  <si>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</si>
  <si>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</si>
  <si>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</si>
  <si>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</si>
  <si>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</si>
  <si>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</si>
  <si>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</si>
  <si>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</si>
  <si>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</si>
  <si>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</si>
  <si>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</si>
  <si>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</si>
  <si>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</si>
  <si>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</si>
  <si>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</si>
  <si>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</si>
  <si>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</si>
  <si>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</si>
  <si>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</si>
  <si>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</si>
  <si>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</si>
  <si>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</si>
  <si>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</si>
  <si>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</si>
  <si>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</si>
  <si>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</si>
  <si>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</si>
  <si>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</si>
  <si>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</si>
  <si>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</si>
  <si>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</si>
  <si>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</si>
  <si>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</si>
  <si>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</si>
  <si>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</si>
  <si>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</si>
  <si>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</si>
  <si>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</si>
  <si>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</si>
  <si>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</si>
  <si>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</si>
  <si>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</si>
  <si>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</si>
  <si>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</si>
  <si>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</si>
  <si>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</si>
  <si>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</si>
  <si>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</si>
  <si>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</si>
  <si>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</si>
  <si>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</si>
  <si>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</si>
  <si>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</si>
  <si>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</si>
  <si>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</si>
  <si>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</si>
  <si>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</si>
  <si>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</si>
  <si>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</si>
  <si>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</si>
  <si>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</si>
  <si>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</si>
  <si>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</si>
  <si>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</si>
  <si>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</si>
  <si>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</si>
  <si>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</si>
  <si>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</si>
  <si>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</si>
  <si>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</si>
  <si>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</si>
  <si>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</si>
  <si>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</si>
  <si>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</si>
  <si>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</si>
  <si>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</si>
  <si>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</si>
  <si>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</si>
  <si>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</si>
  <si>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</si>
  <si>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</si>
  <si>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</si>
  <si>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</si>
  <si>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</si>
  <si>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</si>
  <si>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</si>
  <si>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</si>
  <si>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</si>
  <si>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</si>
  <si>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</si>
  <si>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</si>
  <si>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</si>
  <si>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</si>
  <si>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</si>
  <si>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</si>
  <si>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</si>
  <si>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</si>
  <si>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</si>
  <si>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</si>
  <si>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</si>
  <si>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</si>
  <si>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</si>
  <si>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</si>
  <si>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</si>
  <si>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</si>
  <si>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</si>
  <si>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</si>
  <si>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</si>
  <si>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</si>
  <si>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</si>
  <si>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</si>
  <si>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</si>
  <si>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</si>
  <si>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</si>
  <si>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</si>
  <si>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</si>
  <si>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</si>
  <si>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</si>
  <si>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</si>
  <si>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</si>
  <si>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</si>
  <si>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</si>
  <si>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</si>
  <si>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</si>
  <si>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</si>
  <si>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</si>
  <si>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</si>
  <si>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</si>
  <si>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</si>
  <si>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</si>
  <si>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</si>
  <si>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</si>
  <si>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</si>
  <si>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</si>
  <si>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</si>
  <si>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</si>
  <si>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</si>
  <si>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</si>
  <si>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</si>
  <si>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</si>
  <si>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</si>
  <si>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</si>
  <si>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</si>
  <si>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</si>
  <si>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</si>
  <si>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</si>
  <si>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</si>
  <si>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</si>
  <si>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</si>
  <si>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</si>
  <si>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</si>
  <si>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</si>
  <si>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</si>
  <si>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</si>
  <si>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</si>
  <si>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</si>
  <si>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</si>
  <si>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</si>
  <si>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</si>
  <si>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</si>
  <si>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</si>
  <si>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</si>
  <si>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</si>
  <si>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</si>
  <si>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</si>
  <si>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</si>
  <si>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</si>
  <si>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</si>
  <si>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</si>
  <si>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</si>
  <si>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</si>
  <si>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</si>
  <si>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</si>
  <si>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</si>
  <si>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</si>
  <si>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</si>
  <si>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</si>
  <si>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</si>
  <si>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</si>
  <si>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</si>
  <si>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</si>
  <si>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</si>
  <si>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</si>
  <si>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</si>
  <si>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</si>
  <si>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</si>
  <si>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</si>
  <si>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</si>
  <si>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</si>
  <si>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</si>
  <si>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</si>
  <si>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</si>
  <si>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</si>
  <si>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</si>
  <si>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</si>
  <si>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</si>
  <si>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</si>
  <si>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</si>
  <si>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</si>
  <si>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</si>
  <si>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</si>
  <si>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</si>
  <si>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</si>
  <si>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</si>
  <si>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</si>
  <si>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</si>
  <si>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</si>
  <si>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</si>
  <si>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</si>
  <si>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</si>
  <si>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</si>
  <si>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</si>
  <si>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</si>
  <si>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</si>
  <si>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</si>
  <si>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</si>
  <si>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</si>
  <si>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</si>
  <si>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</si>
  <si>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</si>
  <si>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</si>
  <si>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</si>
  <si>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</si>
  <si>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</si>
  <si>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</si>
  <si>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</si>
  <si>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</si>
  <si>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</si>
  <si>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</si>
  <si>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</si>
  <si>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</si>
  <si>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</si>
  <si>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</si>
  <si>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</si>
  <si>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</si>
  <si>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</si>
  <si>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</si>
  <si>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</si>
  <si>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</si>
  <si>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</si>
  <si>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</si>
  <si>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</si>
  <si>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</si>
  <si>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</si>
  <si>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</si>
  <si>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</si>
  <si>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</si>
  <si>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</si>
  <si>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</si>
  <si>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</si>
  <si>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</si>
  <si>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</si>
  <si>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</si>
  <si>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</si>
  <si>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</si>
  <si>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</si>
  <si>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</si>
  <si>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</si>
  <si>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</si>
  <si>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</si>
  <si>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</si>
  <si>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</si>
  <si>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</si>
  <si>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</si>
  <si>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</si>
  <si>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</si>
  <si>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</si>
  <si>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</si>
  <si>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</si>
  <si>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</si>
  <si>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</si>
  <si>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</si>
  <si>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</si>
  <si>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</si>
  <si>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</si>
  <si>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</si>
  <si>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</si>
  <si>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</si>
  <si>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</si>
  <si>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</si>
  <si>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</si>
  <si>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</si>
  <si>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</si>
  <si>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</si>
  <si>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</si>
  <si>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</si>
  <si>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</si>
  <si>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</si>
  <si>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</si>
  <si>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</si>
  <si>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</si>
  <si>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</si>
  <si>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</si>
  <si>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</si>
  <si>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</si>
  <si>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</si>
  <si>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</si>
  <si>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</si>
  <si>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</si>
  <si>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</si>
  <si>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</si>
  <si>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</si>
  <si>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</si>
  <si>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</si>
  <si>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</si>
  <si>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</si>
  <si>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</si>
  <si>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</si>
  <si>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</si>
  <si>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</si>
  <si>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</si>
  <si>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</si>
  <si>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</si>
  <si>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</si>
  <si>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</si>
  <si>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</si>
  <si>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</si>
  <si>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</si>
  <si>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</si>
  <si>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</si>
  <si>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</si>
  <si>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</si>
  <si>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</si>
  <si>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</si>
  <si>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</si>
  <si>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</si>
  <si>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</si>
  <si>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</si>
  <si>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</si>
  <si>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</si>
  <si>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</si>
  <si>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</si>
  <si>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</si>
  <si>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</si>
  <si>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</si>
  <si>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</si>
  <si>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</si>
  <si>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</si>
  <si>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</si>
  <si>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NUEVA ESPERANZA 2021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</si>
  <si>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</si>
  <si>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GLADYS BAZAN AGUILAR</t>
  </si>
  <si>
    <t>YUSLENY MANOTAS OSPINO</t>
  </si>
  <si>
    <t>CR 22 8  57 MARTÍNEZ BARBOSA</t>
  </si>
  <si>
    <t>3108710048</t>
  </si>
  <si>
    <t>utnuevaesperanza2021@gmail.com</t>
  </si>
  <si>
    <t>182</t>
  </si>
  <si>
    <t>Prestar el servicio de educación inicial en el marco de la atención integral mujeres gestantes, niñas y niños, de 0 meses a 5 años o hasta su ingreso al grado de transición de conformidad con los manuales operativos de las modaliddades y las directrices establecidas por el ICBF en armonía con la politica de estado para el desarrollo integral de la primera infancia "de cero a siempre" en el servicio Desarrollo Infantil en medio Familiar</t>
  </si>
  <si>
    <t>516</t>
  </si>
  <si>
    <t>352</t>
  </si>
  <si>
    <t>Prestar el servicio de educación inicial en el marco de la atención integral mujeres gestantes, niñas y niños, de 0 meses a 5 años o hasta su ingreso al grado de transición de conformidad con los manuales operativos de las modaliddades y las directrices e</t>
  </si>
  <si>
    <t>20 322 2013</t>
  </si>
  <si>
    <t xml:space="preserve">Atender integralmente a la primera infancia en el marco de la estrategia ¿De cero a 
Siempre¿ De conformidad con las directrices, lineamientos, y estándares, establecidos por ICBF así como regular las relaciones entre las partes derivadas de la entrega de aporte de ICBF a el contratista, para que este asuma con su personal y bajo su exclusiva responsabilidad dicha atención
</t>
  </si>
  <si>
    <t>20 231 2014</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</si>
  <si>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</si>
  <si>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20 205 2015</t>
  </si>
  <si>
    <t>Atender a la primera infancia ene l marco De la estrategia # De Cero a Siempre¿, específicamente a los niños y niñas menores de cinco (5) años de familias en situación de vulnerabilidad de conformidad con las directrices, lineamientos y parámetros establecidos por el ICBF ,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</si>
  <si>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20 200 2016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</si>
  <si>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t>
  </si>
  <si>
    <t>20 429 2016</t>
  </si>
  <si>
    <t>20 211 2018</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</si>
  <si>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hcb tradicional fami. familiares</t>
  </si>
  <si>
    <t>20 548 2018</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</si>
  <si>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HCB tradicional</t>
  </si>
  <si>
    <t>20 284 2019</t>
  </si>
  <si>
    <t>20 224 2020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</si>
  <si>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</si>
  <si>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20003982020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</si>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</sst>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G41" zoomScale="85" zoomScaleNormal="85" zoomScaleSheetLayoutView="40" zoomScalePageLayoutView="40" workbookViewId="0">
      <selection activeCell="K48" sqref="K48:K5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2711</v>
      </c>
      <c r="D15" s="35"/>
      <c r="E15" s="35"/>
      <c r="F15" s="5"/>
      <c r="G15" s="32" t="s">
        <v>1168</v>
      </c>
      <c r="H15" s="105" t="s">
        <v>459</v>
      </c>
      <c r="I15" s="32" t="s">
        <v>2629</v>
      </c>
      <c r="J15" s="110" t="s">
        <v>2637</v>
      </c>
      <c r="L15" s="201" t="s">
        <v>8</v>
      </c>
      <c r="M15" s="201"/>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900088061</v>
      </c>
      <c r="C20" s="5"/>
      <c r="D20" s="74"/>
      <c r="E20" s="161" t="s">
        <v>2669</v>
      </c>
      <c r="F20" s="163" t="s">
        <v>2681</v>
      </c>
      <c r="G20" s="5"/>
      <c r="H20" s="211"/>
      <c r="I20" s="150" t="s">
        <v>459</v>
      </c>
      <c r="J20" s="151" t="s">
        <v>481</v>
      </c>
      <c r="K20" s="152">
        <v>923795600</v>
      </c>
      <c r="L20" s="153"/>
      <c r="M20" s="153">
        <v>44561</v>
      </c>
      <c r="N20" s="136">
        <f>+(M20-L20)/30</f>
        <v>1485.3666666666666</v>
      </c>
      <c r="O20" s="139"/>
      <c r="U20" s="135"/>
      <c r="V20" s="107">
        <f ca="1">NOW()</f>
        <v>44194.680916319441</v>
      </c>
      <c r="W20" s="107">
        <f ca="1">NOW()</f>
        <v>44194.680916319441</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ASOCIACIÓN MEGASALUD</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2671</v>
      </c>
      <c r="C48" s="114" t="s">
        <v>31</v>
      </c>
      <c r="D48" s="112" t="s">
        <v>2688</v>
      </c>
      <c r="E48" s="146">
        <v>42517</v>
      </c>
      <c r="F48" s="146">
        <v>42719</v>
      </c>
      <c r="G48" s="173">
        <f>IF(AND(E48&lt;&gt;"",F48&lt;&gt;""),((F48-E48)/30),"")</f>
        <v>6.7333333333333334</v>
      </c>
      <c r="H48" s="116" t="s">
        <v>2689</v>
      </c>
      <c r="I48" s="115" t="s">
        <v>628</v>
      </c>
      <c r="J48" s="115" t="s">
        <v>630</v>
      </c>
      <c r="K48" s="118">
        <v>807960060</v>
      </c>
      <c r="L48" s="117" t="s">
        <v>1148</v>
      </c>
      <c r="M48" s="119"/>
      <c r="N48" s="117" t="s">
        <v>27</v>
      </c>
      <c r="O48" s="117" t="s">
        <v>26</v>
      </c>
      <c r="P48" s="80"/>
    </row>
    <row r="49" spans="1:16" s="6" customFormat="1" ht="24.75" customHeight="1" x14ac:dyDescent="0.25">
      <c r="A49" s="144">
        <v>2</v>
      </c>
      <c r="B49" s="113" t="s">
        <v>2671</v>
      </c>
      <c r="C49" s="114" t="s">
        <v>31</v>
      </c>
      <c r="D49" s="112" t="s">
        <v>2690</v>
      </c>
      <c r="E49" s="146">
        <v>42719</v>
      </c>
      <c r="F49" s="146">
        <v>43084</v>
      </c>
      <c r="G49" s="173">
        <f t="shared" ref="G49:G107" si="2">IF(AND(E49&lt;&gt;"",F49&lt;&gt;""),((F49-E49)/30),"")</f>
        <v>12.166666666666666</v>
      </c>
      <c r="H49" s="124" t="s">
        <v>2689</v>
      </c>
      <c r="I49" s="115" t="s">
        <v>628</v>
      </c>
      <c r="J49" s="115" t="s">
        <v>630</v>
      </c>
      <c r="K49" s="118">
        <v>5934302443</v>
      </c>
      <c r="L49" s="117" t="s">
        <v>1148</v>
      </c>
      <c r="M49" s="119"/>
      <c r="N49" s="117" t="s">
        <v>27</v>
      </c>
      <c r="O49" s="117" t="s">
        <v>26</v>
      </c>
      <c r="P49" s="80"/>
    </row>
    <row r="50" spans="1:16" s="6" customFormat="1" ht="24.75" customHeight="1" x14ac:dyDescent="0.25">
      <c r="A50" s="144">
        <v>3</v>
      </c>
      <c r="B50" s="113" t="s">
        <v>2671</v>
      </c>
      <c r="C50" s="114" t="s">
        <v>31</v>
      </c>
      <c r="D50" s="112" t="s">
        <v>2691</v>
      </c>
      <c r="E50" s="146">
        <v>43070</v>
      </c>
      <c r="F50" s="146">
        <v>43404</v>
      </c>
      <c r="G50" s="173">
        <f t="shared" si="2"/>
        <v>11.133333333333333</v>
      </c>
      <c r="H50" s="121" t="s">
        <v>2692</v>
      </c>
      <c r="I50" s="115" t="s">
        <v>628</v>
      </c>
      <c r="J50" s="115" t="s">
        <v>630</v>
      </c>
      <c r="K50" s="118">
        <v>4362829716</v>
      </c>
      <c r="L50" s="117" t="s">
        <v>1148</v>
      </c>
      <c r="M50" s="119"/>
      <c r="N50" s="117" t="s">
        <v>27</v>
      </c>
      <c r="O50" s="117" t="s">
        <v>26</v>
      </c>
      <c r="P50" s="80"/>
    </row>
    <row r="51" spans="1:16" s="6" customFormat="1" ht="24.75" customHeight="1" outlineLevel="1" x14ac:dyDescent="0.25">
      <c r="A51" s="144">
        <v>4</v>
      </c>
      <c r="B51" s="113"/>
      <c r="C51" s="114"/>
      <c r="D51" s="112"/>
      <c r="E51" s="146"/>
      <c r="F51" s="146"/>
      <c r="G51" s="173" t="str">
        <f t="shared" si="2"/>
        <v/>
      </c>
      <c r="H51" s="116"/>
      <c r="I51" s="115"/>
      <c r="J51" s="115"/>
      <c r="K51" s="118"/>
      <c r="L51" s="117"/>
      <c r="M51" s="119"/>
      <c r="N51" s="117"/>
      <c r="O51" s="117"/>
      <c r="P51" s="80"/>
    </row>
    <row r="52" spans="1:16" s="7" customFormat="1" ht="24.75" customHeight="1" outlineLevel="1" x14ac:dyDescent="0.25">
      <c r="A52" s="145">
        <v>5</v>
      </c>
      <c r="B52" s="113"/>
      <c r="C52" s="114"/>
      <c r="D52" s="112"/>
      <c r="E52" s="146"/>
      <c r="F52" s="146"/>
      <c r="G52" s="173" t="str">
        <f t="shared" si="2"/>
        <v/>
      </c>
      <c r="H52" s="121"/>
      <c r="I52" s="115"/>
      <c r="J52" s="115"/>
      <c r="K52" s="118"/>
      <c r="L52" s="117"/>
      <c r="M52" s="119"/>
      <c r="N52" s="117"/>
      <c r="O52" s="117"/>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1148</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9">
        <v>0.01</v>
      </c>
      <c r="G179" s="180">
        <f>IF(F179&gt;0,SUM(E179+F179),"")</f>
        <v>0.03</v>
      </c>
      <c r="H179" s="5"/>
      <c r="I179" s="237" t="s">
        <v>2674</v>
      </c>
      <c r="J179" s="238"/>
      <c r="K179" s="238"/>
      <c r="L179" s="239"/>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27713868</v>
      </c>
      <c r="F185" s="94"/>
      <c r="G185" s="95"/>
      <c r="H185" s="90"/>
      <c r="I185" s="92" t="s">
        <v>2632</v>
      </c>
      <c r="J185" s="185">
        <f>M179</f>
        <v>0.02</v>
      </c>
      <c r="K185" s="230" t="s">
        <v>2633</v>
      </c>
      <c r="L185" s="230"/>
      <c r="M185" s="96">
        <f>+J185*K20</f>
        <v>18475912</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26" t="s">
        <v>24</v>
      </c>
      <c r="J192" s="5" t="s">
        <v>2642</v>
      </c>
      <c r="K192" s="5"/>
      <c r="M192" s="5"/>
      <c r="N192" s="5"/>
      <c r="O192" s="8"/>
      <c r="Q192" s="155"/>
      <c r="R192" s="156"/>
      <c r="S192" s="156"/>
      <c r="T192" s="155"/>
    </row>
    <row r="193" spans="1:18" x14ac:dyDescent="0.25">
      <c r="A193" s="9"/>
      <c r="C193" s="127">
        <v>41964</v>
      </c>
      <c r="D193" s="5"/>
      <c r="E193" s="128">
        <v>1720</v>
      </c>
      <c r="F193" s="5"/>
      <c r="G193" s="5"/>
      <c r="H193" s="148" t="s">
        <v>2683</v>
      </c>
      <c r="J193" s="5"/>
      <c r="K193" s="129">
        <v>42517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2685</v>
      </c>
      <c r="J211" s="27" t="s">
        <v>2627</v>
      </c>
      <c r="K211" s="149" t="s">
        <v>2685</v>
      </c>
      <c r="L211" s="21"/>
      <c r="M211" s="21"/>
      <c r="N211" s="21"/>
      <c r="O211" s="8"/>
    </row>
    <row r="212" spans="1:15" x14ac:dyDescent="0.25">
      <c r="A212" s="9"/>
      <c r="B212" s="27" t="s">
        <v>2624</v>
      </c>
      <c r="C212" s="148" t="s">
        <v>2684</v>
      </c>
      <c r="D212" s="21"/>
      <c r="G212" s="27" t="s">
        <v>2626</v>
      </c>
      <c r="H212" s="149" t="s">
        <v>2686</v>
      </c>
      <c r="J212" s="27" t="s">
        <v>2628</v>
      </c>
      <c r="K212" s="148"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I46" zoomScale="85" zoomScaleNormal="85" zoomScaleSheetLayoutView="40" zoomScalePageLayoutView="40" workbookViewId="0">
      <selection activeCell="K48" sqref="K48:K5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2711</v>
      </c>
      <c r="D15" s="35"/>
      <c r="E15" s="35"/>
      <c r="F15" s="5"/>
      <c r="G15" s="32" t="s">
        <v>1168</v>
      </c>
      <c r="H15" s="105" t="s">
        <v>459</v>
      </c>
      <c r="I15" s="32" t="s">
        <v>2629</v>
      </c>
      <c r="J15" s="110" t="s">
        <v>2637</v>
      </c>
      <c r="L15" s="201" t="s">
        <v>8</v>
      </c>
      <c r="M15" s="201"/>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800145910</v>
      </c>
      <c r="C20" s="5"/>
      <c r="D20" s="169"/>
      <c r="E20" s="161" t="s">
        <v>2669</v>
      </c>
      <c r="F20" s="163" t="s">
        <v>2681</v>
      </c>
      <c r="G20" s="5"/>
      <c r="H20" s="211"/>
      <c r="I20" s="150" t="s">
        <v>459</v>
      </c>
      <c r="J20" s="151" t="s">
        <v>481</v>
      </c>
      <c r="K20" s="152">
        <v>923795600</v>
      </c>
      <c r="L20" s="153"/>
      <c r="M20" s="153">
        <v>44561</v>
      </c>
      <c r="N20" s="136">
        <f>+(M20-L20)/30</f>
        <v>1485.3666666666666</v>
      </c>
      <c r="O20" s="139"/>
      <c r="U20" s="135"/>
      <c r="V20" s="107">
        <f ca="1">NOW()</f>
        <v>44194.680916319441</v>
      </c>
      <c r="W20" s="107">
        <f ca="1">NOW()</f>
        <v>44194.680916319441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ASOCIACIÓN DE HOGARES COMUNITARIOS MIXTOS NUEVA ESPERANZA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2671</v>
      </c>
      <c r="C48" s="126" t="s">
        <v>31</v>
      </c>
      <c r="D48" s="123" t="s">
        <v>2693</v>
      </c>
      <c r="E48" s="146">
        <v>41515</v>
      </c>
      <c r="F48" s="146">
        <v>41943</v>
      </c>
      <c r="G48" s="173">
        <f>IF(AND(E48&lt;&gt;"",F48&lt;&gt;""),((F48-E48)/30),"")</f>
        <v>14.266666666666667</v>
      </c>
      <c r="H48" s="121" t="s">
        <v>2694</v>
      </c>
      <c r="I48" s="123" t="s">
        <v>459</v>
      </c>
      <c r="J48" s="123" t="s">
        <v>463</v>
      </c>
      <c r="K48" s="125">
        <v>680210517</v>
      </c>
      <c r="L48" s="126" t="s">
        <v>1148</v>
      </c>
      <c r="M48" s="182"/>
      <c r="N48" s="126" t="s">
        <v>27</v>
      </c>
      <c r="O48" s="126" t="s">
        <v>26</v>
      </c>
      <c r="P48" s="80"/>
    </row>
    <row r="49" spans="1:16" s="6" customFormat="1" ht="24.75" customHeight="1" x14ac:dyDescent="0.25">
      <c r="A49" s="144">
        <v>2</v>
      </c>
      <c r="B49" s="124" t="s">
        <v>2671</v>
      </c>
      <c r="C49" s="126" t="s">
        <v>31</v>
      </c>
      <c r="D49" s="123" t="s">
        <v>2695</v>
      </c>
      <c r="E49" s="146">
        <v>41663</v>
      </c>
      <c r="F49" s="146">
        <v>42034</v>
      </c>
      <c r="G49" s="173">
        <f t="shared" ref="G49:G107" si="1">IF(AND(E49&lt;&gt;"",F49&lt;&gt;""),((F49-E49)/30),"")</f>
        <v>12.366666666666667</v>
      </c>
      <c r="H49" s="121" t="s">
        <v>2696</v>
      </c>
      <c r="I49" s="123" t="s">
        <v>459</v>
      </c>
      <c r="J49" s="123" t="s">
        <v>463</v>
      </c>
      <c r="K49" s="125">
        <v>184201468</v>
      </c>
      <c r="L49" s="126" t="s">
        <v>1148</v>
      </c>
      <c r="M49" s="182"/>
      <c r="N49" s="126" t="s">
        <v>27</v>
      </c>
      <c r="O49" s="126" t="s">
        <v>26</v>
      </c>
      <c r="P49" s="80"/>
    </row>
    <row r="50" spans="1:16" s="6" customFormat="1" ht="24.75" customHeight="1" x14ac:dyDescent="0.25">
      <c r="A50" s="144">
        <v>3</v>
      </c>
      <c r="B50" s="124" t="s">
        <v>2671</v>
      </c>
      <c r="C50" s="126" t="s">
        <v>31</v>
      </c>
      <c r="D50" s="123" t="s">
        <v>2697</v>
      </c>
      <c r="E50" s="146">
        <v>42037</v>
      </c>
      <c r="F50" s="146">
        <v>42369</v>
      </c>
      <c r="G50" s="173">
        <f t="shared" si="1"/>
        <v>11.066666666666666</v>
      </c>
      <c r="H50" s="121" t="s">
        <v>2698</v>
      </c>
      <c r="I50" s="123" t="s">
        <v>459</v>
      </c>
      <c r="J50" s="123" t="s">
        <v>463</v>
      </c>
      <c r="K50" s="125">
        <v>251562790</v>
      </c>
      <c r="L50" s="126" t="s">
        <v>1148</v>
      </c>
      <c r="M50" s="182"/>
      <c r="N50" s="126" t="s">
        <v>27</v>
      </c>
      <c r="O50" s="126" t="s">
        <v>26</v>
      </c>
      <c r="P50" s="80"/>
    </row>
    <row r="51" spans="1:16" s="6" customFormat="1" ht="24.75" customHeight="1" outlineLevel="1" x14ac:dyDescent="0.25">
      <c r="A51" s="144">
        <v>4</v>
      </c>
      <c r="B51" s="124" t="s">
        <v>2671</v>
      </c>
      <c r="C51" s="126" t="s">
        <v>31</v>
      </c>
      <c r="D51" s="123" t="s">
        <v>2699</v>
      </c>
      <c r="E51" s="146">
        <v>42401</v>
      </c>
      <c r="F51" s="146">
        <v>42674</v>
      </c>
      <c r="G51" s="173">
        <f t="shared" si="1"/>
        <v>9.1</v>
      </c>
      <c r="H51" s="124" t="s">
        <v>2700</v>
      </c>
      <c r="I51" s="123" t="s">
        <v>459</v>
      </c>
      <c r="J51" s="123" t="s">
        <v>463</v>
      </c>
      <c r="K51" s="125">
        <v>252013124</v>
      </c>
      <c r="L51" s="126" t="s">
        <v>1148</v>
      </c>
      <c r="M51" s="182"/>
      <c r="N51" s="126" t="s">
        <v>27</v>
      </c>
      <c r="O51" s="126" t="s">
        <v>26</v>
      </c>
      <c r="P51" s="80"/>
    </row>
    <row r="52" spans="1:16" s="7" customFormat="1" ht="24.75" customHeight="1" outlineLevel="1" x14ac:dyDescent="0.25">
      <c r="A52" s="145">
        <v>5</v>
      </c>
      <c r="B52" s="124" t="s">
        <v>2671</v>
      </c>
      <c r="C52" s="126" t="s">
        <v>31</v>
      </c>
      <c r="D52" s="123" t="s">
        <v>2701</v>
      </c>
      <c r="E52" s="146">
        <v>42675</v>
      </c>
      <c r="F52" s="146">
        <v>43312</v>
      </c>
      <c r="G52" s="173">
        <f t="shared" si="1"/>
        <v>21.233333333333334</v>
      </c>
      <c r="H52" s="124" t="s">
        <v>2700</v>
      </c>
      <c r="I52" s="123" t="s">
        <v>459</v>
      </c>
      <c r="J52" s="123" t="s">
        <v>463</v>
      </c>
      <c r="K52" s="125">
        <v>585515257</v>
      </c>
      <c r="L52" s="126" t="s">
        <v>1148</v>
      </c>
      <c r="M52" s="182"/>
      <c r="N52" s="126" t="s">
        <v>27</v>
      </c>
      <c r="O52" s="126" t="s">
        <v>26</v>
      </c>
      <c r="P52" s="81"/>
    </row>
    <row r="53" spans="1:16" s="7" customFormat="1" ht="24.75" customHeight="1" outlineLevel="1" x14ac:dyDescent="0.25">
      <c r="A53" s="145">
        <v>6</v>
      </c>
      <c r="B53" s="124" t="s">
        <v>2671</v>
      </c>
      <c r="C53" s="126" t="s">
        <v>31</v>
      </c>
      <c r="D53" s="123" t="s">
        <v>2702</v>
      </c>
      <c r="E53" s="146">
        <v>43313</v>
      </c>
      <c r="F53" s="146">
        <v>43449</v>
      </c>
      <c r="G53" s="173">
        <f t="shared" si="1"/>
        <v>4.5333333333333332</v>
      </c>
      <c r="H53" s="121" t="s">
        <v>2703</v>
      </c>
      <c r="I53" s="123" t="s">
        <v>459</v>
      </c>
      <c r="J53" s="123" t="s">
        <v>463</v>
      </c>
      <c r="K53" s="125">
        <v>181805090</v>
      </c>
      <c r="L53" s="126" t="s">
        <v>1148</v>
      </c>
      <c r="M53" s="182"/>
      <c r="N53" s="126" t="s">
        <v>27</v>
      </c>
      <c r="O53" s="126" t="s">
        <v>26</v>
      </c>
      <c r="P53" s="81"/>
    </row>
    <row r="54" spans="1:16" s="7" customFormat="1" ht="24.75" customHeight="1" outlineLevel="1" x14ac:dyDescent="0.25">
      <c r="A54" s="145">
        <v>7</v>
      </c>
      <c r="B54" s="124" t="s">
        <v>2671</v>
      </c>
      <c r="C54" s="126" t="s">
        <v>31</v>
      </c>
      <c r="D54" s="123" t="s">
        <v>2704</v>
      </c>
      <c r="E54" s="146">
        <v>43452</v>
      </c>
      <c r="F54" s="146">
        <v>43799</v>
      </c>
      <c r="G54" s="173">
        <f t="shared" si="1"/>
        <v>11.566666666666666</v>
      </c>
      <c r="H54" s="124" t="s">
        <v>2705</v>
      </c>
      <c r="I54" s="123" t="s">
        <v>459</v>
      </c>
      <c r="J54" s="123" t="s">
        <v>463</v>
      </c>
      <c r="K54" s="120">
        <v>424196868</v>
      </c>
      <c r="L54" s="126" t="s">
        <v>1148</v>
      </c>
      <c r="M54" s="182"/>
      <c r="N54" s="126" t="s">
        <v>27</v>
      </c>
      <c r="O54" s="126" t="s">
        <v>1148</v>
      </c>
      <c r="P54" s="81"/>
    </row>
    <row r="55" spans="1:16" s="7" customFormat="1" ht="24.75" customHeight="1" outlineLevel="1" x14ac:dyDescent="0.25">
      <c r="A55" s="145">
        <v>8</v>
      </c>
      <c r="B55" s="124" t="s">
        <v>2671</v>
      </c>
      <c r="C55" s="126" t="s">
        <v>31</v>
      </c>
      <c r="D55" s="123" t="s">
        <v>2706</v>
      </c>
      <c r="E55" s="146">
        <v>43801</v>
      </c>
      <c r="F55" s="146">
        <v>43921</v>
      </c>
      <c r="G55" s="173">
        <f t="shared" si="1"/>
        <v>4</v>
      </c>
      <c r="H55" s="124" t="s">
        <v>2703</v>
      </c>
      <c r="I55" s="123" t="s">
        <v>459</v>
      </c>
      <c r="J55" s="123" t="s">
        <v>463</v>
      </c>
      <c r="K55" s="120">
        <v>144703113</v>
      </c>
      <c r="L55" s="126" t="s">
        <v>1148</v>
      </c>
      <c r="M55" s="182"/>
      <c r="N55" s="126" t="s">
        <v>27</v>
      </c>
      <c r="O55" s="126" t="s">
        <v>1148</v>
      </c>
      <c r="P55" s="81"/>
    </row>
    <row r="56" spans="1:16" s="7" customFormat="1" ht="24.75" customHeight="1" outlineLevel="1" x14ac:dyDescent="0.25">
      <c r="A56" s="145">
        <v>9</v>
      </c>
      <c r="B56" s="124" t="s">
        <v>2671</v>
      </c>
      <c r="C56" s="126" t="s">
        <v>31</v>
      </c>
      <c r="D56" s="123" t="s">
        <v>2707</v>
      </c>
      <c r="E56" s="146">
        <v>43922</v>
      </c>
      <c r="F56" s="146">
        <v>44165</v>
      </c>
      <c r="G56" s="173">
        <f t="shared" si="1"/>
        <v>8.1</v>
      </c>
      <c r="H56" s="121" t="s">
        <v>2708</v>
      </c>
      <c r="I56" s="123" t="s">
        <v>459</v>
      </c>
      <c r="J56" s="123" t="s">
        <v>463</v>
      </c>
      <c r="K56" s="120">
        <v>358879992</v>
      </c>
      <c r="L56" s="126" t="s">
        <v>1148</v>
      </c>
      <c r="M56" s="182"/>
      <c r="N56" s="126" t="s">
        <v>2639</v>
      </c>
      <c r="O56" s="126" t="s">
        <v>1148</v>
      </c>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2709</v>
      </c>
      <c r="E114" s="146">
        <v>44166</v>
      </c>
      <c r="F114" s="146">
        <v>44773</v>
      </c>
      <c r="G114" s="173">
        <f>IF(AND(E114&lt;&gt;"",F114&lt;&gt;""),((F114-E114)/30),"")</f>
        <v>20.233333333333334</v>
      </c>
      <c r="H114" s="124" t="s">
        <v>2710</v>
      </c>
      <c r="I114" s="123" t="s">
        <v>459</v>
      </c>
      <c r="J114" s="123" t="s">
        <v>463</v>
      </c>
      <c r="K114" s="125">
        <v>844695099</v>
      </c>
      <c r="L114" s="102" t="e">
        <f>+IF(AND(K114&gt;0,O114="Ejecución"),(K114/877802)*Tabla283[[#This Row],[% participación]],IF(AND(K114&gt;0,O114&lt;&gt;"Ejecución"),"-",""))</f>
        <v>#VALUE!</v>
      </c>
      <c r="M114" s="126" t="s">
        <v>1148</v>
      </c>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1148</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v>0.01</v>
      </c>
      <c r="G179" s="180">
        <f>IF(F179&gt;0,SUM(E179+F179),"")</f>
        <v>0.03</v>
      </c>
      <c r="H179" s="5"/>
      <c r="I179" s="220" t="s">
        <v>2674</v>
      </c>
      <c r="J179" s="221"/>
      <c r="K179" s="221"/>
      <c r="L179" s="222"/>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27713868</v>
      </c>
      <c r="F185" s="94"/>
      <c r="G185" s="95"/>
      <c r="H185" s="90"/>
      <c r="I185" s="92" t="s">
        <v>2632</v>
      </c>
      <c r="J185" s="185">
        <f>M179</f>
        <v>0.02</v>
      </c>
      <c r="K185" s="230" t="s">
        <v>2633</v>
      </c>
      <c r="L185" s="230"/>
      <c r="M185" s="96">
        <f>+J185*K20</f>
        <v>18475912</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50"/>
      <c r="Q192" s="155"/>
      <c r="R192" s="156"/>
      <c r="S192" s="156"/>
      <c r="T192" s="155"/>
    </row>
    <row r="193" spans="1:18" x14ac:dyDescent="0.25">
      <c r="A193" s="9"/>
      <c r="C193" s="129">
        <v>33410</v>
      </c>
      <c r="D193" s="5"/>
      <c r="E193" s="128">
        <v>1635</v>
      </c>
      <c r="F193" s="5"/>
      <c r="G193" s="5"/>
      <c r="H193" s="148" t="s">
        <v>2684</v>
      </c>
      <c r="J193" s="5"/>
      <c r="K193" s="129">
        <v>41515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2685</v>
      </c>
      <c r="J211" s="27" t="s">
        <v>2627</v>
      </c>
      <c r="K211" s="149" t="s">
        <v>2685</v>
      </c>
      <c r="L211" s="21"/>
      <c r="M211" s="21"/>
      <c r="N211" s="21"/>
      <c r="O211" s="8"/>
    </row>
    <row r="212" spans="1:15" x14ac:dyDescent="0.25">
      <c r="A212" s="9"/>
      <c r="B212" s="27" t="s">
        <v>2624</v>
      </c>
      <c r="C212" s="148" t="s">
        <v>2684</v>
      </c>
      <c r="D212" s="21"/>
      <c r="G212" s="27" t="s">
        <v>2626</v>
      </c>
      <c r="H212" s="149" t="s">
        <v>2686</v>
      </c>
      <c r="J212" s="27" t="s">
        <v>2628</v>
      </c>
      <c r="K212" s="148"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44194.680916319441</v>
      </c>
      <c r="W20" s="107">
        <f ca="1">NOW()</f>
        <v>44194.680916319441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44194.680916319441</v>
      </c>
      <c r="W20" s="107">
        <f ca="1">NOW()</f>
        <v>44194.680916319441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44194.680916319441</v>
      </c>
      <c r="W20" s="107">
        <f ca="1">NOW()</f>
        <v>44194.680916319441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44194.680916319441</v>
      </c>
      <c r="W20" s="107">
        <f ca="1">NOW()</f>
        <v>44194.680916319441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1</cp:lastModifiedBy>
  <cp:lastPrinted>2020-12-29T21:05:47Z</cp:lastPrinted>
  <dcterms:created xsi:type="dcterms:W3CDTF">2020-10-14T21:57:42Z</dcterms:created>
  <dcterms:modified xsi:type="dcterms:W3CDTF">2020-12-29T21:33:47Z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