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aff4f6b5bc05bbce/Escritorio/LICITACION CDI 2020-2021/CRITERIOS DE SELECCIÓN/FORMATOS DE MANIFESTACION/"/>
    </mc:Choice>
  </mc:AlternateContent>
  <xr:revisionPtr revIDLastSave="35" documentId="11_424D07B349EB7DE0F6B7A5550346013DE01AB19C" xr6:coauthVersionLast="45" xr6:coauthVersionMax="45" xr10:uidLastSave="{A68B91F6-8558-4DAA-80E2-6255D7DB077F}"/>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<sst xmlns="http://schemas.openxmlformats.org/spreadsheetml/2006/main" count="3146" uniqueCount="2714">
  <si>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</si>
  <si>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</si>
  <si>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</si>
  <si>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</si>
  <si>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</si>
  <si>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</si>
  <si>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</si>
  <si>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</si>
  <si>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</si>
  <si>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</si>
  <si>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</si>
  <si>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</si>
  <si>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</si>
  <si>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</si>
  <si>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</si>
  <si>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</si>
  <si>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</si>
  <si>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</si>
  <si>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</si>
  <si>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</si>
  <si>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</si>
  <si>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</si>
  <si>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</si>
  <si>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</si>
  <si>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</si>
  <si>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</si>
  <si>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</si>
  <si>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</si>
  <si>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</si>
  <si>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</si>
  <si>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</si>
  <si>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</si>
  <si>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</si>
  <si>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</si>
  <si>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</si>
  <si>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</si>
  <si>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</si>
  <si>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</si>
  <si>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</si>
  <si>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</si>
  <si>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</si>
  <si>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</si>
  <si>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</si>
  <si>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</si>
  <si>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</si>
  <si>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</si>
  <si>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</si>
  <si>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</si>
  <si>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</si>
  <si>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</si>
  <si>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</si>
  <si>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</si>
  <si>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</si>
  <si>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</si>
  <si>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</si>
  <si>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</si>
  <si>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</si>
  <si>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</si>
  <si>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</si>
  <si>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</si>
  <si>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</si>
  <si>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</si>
  <si>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</si>
  <si>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</si>
  <si>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</si>
  <si>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</si>
  <si>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</si>
  <si>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</si>
  <si>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</si>
  <si>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</si>
  <si>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</si>
  <si>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</si>
  <si>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</si>
  <si>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</si>
  <si>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</si>
  <si>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</si>
  <si>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</si>
  <si>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</si>
  <si>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</si>
  <si>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</si>
  <si>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</si>
  <si>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</si>
  <si>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</si>
  <si>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</si>
  <si>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</si>
  <si>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</si>
  <si>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</si>
  <si>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</si>
  <si>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</si>
  <si>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</si>
  <si>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</si>
  <si>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</si>
  <si>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</si>
  <si>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</si>
  <si>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</si>
  <si>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</si>
  <si>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</si>
  <si>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</si>
  <si>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</si>
  <si>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</si>
  <si>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</si>
  <si>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</si>
  <si>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</si>
  <si>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</si>
  <si>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</si>
  <si>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</si>
  <si>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</si>
  <si>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</si>
  <si>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</si>
  <si>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</si>
  <si>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</si>
  <si>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</si>
  <si>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</si>
  <si>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</si>
  <si>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</si>
  <si>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</si>
  <si>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</si>
  <si>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</si>
  <si>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</si>
  <si>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</si>
  <si>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</si>
  <si>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</si>
  <si>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</si>
  <si>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</si>
  <si>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</si>
  <si>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</si>
  <si>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</si>
  <si>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</si>
  <si>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</si>
  <si>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</si>
  <si>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</si>
  <si>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</si>
  <si>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</si>
  <si>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</si>
  <si>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</si>
  <si>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</si>
  <si>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</si>
  <si>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</si>
  <si>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</si>
  <si>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</si>
  <si>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</si>
  <si>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</si>
  <si>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</si>
  <si>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</si>
  <si>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</si>
  <si>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</si>
  <si>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</si>
  <si>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</si>
  <si>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</si>
  <si>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</si>
  <si>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</si>
  <si>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</si>
  <si>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</si>
  <si>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</si>
  <si>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</si>
  <si>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</si>
  <si>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</si>
  <si>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</si>
  <si>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</si>
  <si>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</si>
  <si>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</si>
  <si>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</si>
  <si>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</si>
  <si>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</si>
  <si>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</si>
  <si>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</si>
  <si>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</si>
  <si>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</si>
  <si>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</si>
  <si>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</si>
  <si>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</si>
  <si>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</si>
  <si>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</si>
  <si>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</si>
  <si>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</si>
  <si>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</si>
  <si>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</si>
  <si>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</si>
  <si>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</si>
  <si>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</si>
  <si>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</si>
  <si>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</si>
  <si>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</si>
  <si>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</si>
  <si>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</si>
  <si>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</si>
  <si>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</si>
  <si>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</si>
  <si>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</si>
  <si>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</si>
  <si>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</si>
  <si>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</si>
  <si>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</si>
  <si>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</si>
  <si>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</si>
  <si>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</si>
  <si>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</si>
  <si>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</si>
  <si>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</si>
  <si>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</si>
  <si>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</si>
  <si>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</si>
  <si>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</si>
  <si>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</si>
  <si>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</si>
  <si>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</si>
  <si>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</si>
  <si>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</si>
  <si>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</si>
  <si>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</si>
  <si>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</si>
  <si>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</si>
  <si>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</si>
  <si>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</si>
  <si>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</si>
  <si>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</si>
  <si>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</si>
  <si>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</si>
  <si>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</si>
  <si>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</si>
  <si>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</si>
  <si>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</si>
  <si>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</si>
  <si>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</si>
  <si>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</si>
  <si>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</si>
  <si>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</si>
  <si>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</si>
  <si>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</si>
  <si>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</si>
  <si>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</si>
  <si>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</si>
  <si>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</si>
  <si>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</si>
  <si>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</si>
  <si>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</si>
  <si>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</si>
  <si>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</si>
  <si>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</si>
  <si>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</si>
  <si>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</si>
  <si>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</si>
  <si>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</si>
  <si>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</si>
  <si>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</si>
  <si>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</si>
  <si>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</si>
  <si>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</si>
  <si>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</si>
  <si>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</si>
  <si>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</si>
  <si>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</si>
  <si>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</si>
  <si>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</si>
  <si>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</si>
  <si>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</si>
  <si>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</si>
  <si>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</si>
  <si>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</si>
  <si>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</si>
  <si>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</si>
  <si>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</si>
  <si>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</si>
  <si>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</si>
  <si>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</si>
  <si>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</si>
  <si>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</si>
  <si>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</si>
  <si>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</si>
  <si>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</si>
  <si>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</si>
  <si>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</si>
  <si>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</si>
  <si>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</si>
  <si>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</si>
  <si>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</si>
  <si>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</si>
  <si>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</si>
  <si>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</si>
  <si>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</si>
  <si>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</si>
  <si>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</si>
  <si>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</si>
  <si>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</si>
  <si>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</si>
  <si>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</si>
  <si>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</si>
  <si>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</si>
  <si>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</si>
  <si>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</si>
  <si>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</si>
  <si>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</si>
  <si>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</si>
  <si>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</si>
  <si>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</si>
  <si>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</si>
  <si>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</si>
  <si>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</si>
  <si>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</si>
  <si>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</si>
  <si>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</si>
  <si>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</si>
  <si>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</si>
  <si>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</si>
  <si>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</si>
  <si>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</si>
  <si>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</si>
  <si>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</si>
  <si>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</si>
  <si>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</si>
  <si>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</si>
  <si>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</si>
  <si>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</si>
  <si>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</si>
  <si>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</si>
  <si>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</si>
  <si>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</si>
  <si>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</si>
  <si>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</si>
  <si>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</si>
  <si>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</si>
  <si>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</si>
  <si>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</si>
  <si>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</si>
  <si>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</si>
  <si>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</si>
  <si>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</si>
  <si>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</si>
  <si>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</si>
  <si>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</si>
  <si>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</si>
  <si>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</si>
  <si>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</si>
  <si>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</si>
  <si>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</si>
  <si>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</si>
  <si>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</si>
  <si>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</si>
  <si>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</si>
  <si>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</si>
  <si>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</si>
  <si>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</si>
  <si>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</si>
  <si>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</si>
  <si>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</si>
  <si>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</si>
  <si>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</si>
  <si>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</si>
  <si>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</si>
  <si>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</si>
  <si>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</si>
  <si>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</si>
  <si>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</si>
  <si>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</si>
  <si>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</si>
  <si>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</si>
  <si>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</si>
  <si>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</si>
  <si>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</si>
  <si>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</si>
  <si>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</si>
  <si>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</si>
  <si>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</si>
  <si>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</si>
  <si>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</si>
  <si>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</si>
  <si>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</si>
  <si>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</si>
  <si>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</si>
  <si>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</si>
  <si>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</si>
  <si>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</si>
  <si>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</si>
  <si>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</si>
  <si>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</si>
  <si>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</si>
  <si>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</si>
  <si>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</si>
  <si>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</si>
  <si>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</si>
  <si>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</si>
  <si>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</si>
  <si>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</si>
  <si>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</si>
  <si>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</si>
  <si>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</si>
  <si>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</si>
  <si>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</si>
  <si>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</si>
  <si>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</si>
  <si>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</si>
  <si>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</si>
  <si>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</si>
  <si>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</si>
  <si>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</si>
  <si>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</si>
  <si>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</si>
  <si>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</si>
  <si>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</si>
  <si>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</si>
  <si>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</si>
  <si>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</si>
  <si>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</si>
  <si>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</si>
  <si>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</si>
  <si>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</si>
  <si>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</si>
  <si>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</si>
  <si>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</si>
  <si>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</si>
  <si>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</si>
  <si>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</si>
  <si>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</si>
  <si>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</si>
  <si>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</si>
  <si>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</si>
  <si>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</si>
  <si>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</si>
  <si>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</si>
  <si>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</si>
  <si>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</si>
  <si>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</si>
  <si>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</si>
  <si>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</si>
  <si>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</si>
  <si>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</si>
  <si>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</si>
  <si>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</si>
  <si>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</si>
  <si>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</si>
  <si>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</si>
  <si>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</si>
  <si>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</si>
  <si>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</si>
  <si>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</si>
  <si>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</si>
  <si>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</si>
  <si>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</si>
  <si>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</si>
  <si>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</si>
  <si>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</si>
  <si>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</si>
  <si>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</si>
  <si>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</si>
  <si>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</si>
  <si>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</si>
  <si>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</si>
  <si>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</si>
  <si>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</si>
  <si>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</si>
  <si>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</si>
  <si>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</si>
  <si>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</si>
  <si>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</si>
  <si>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</si>
  <si>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</si>
  <si>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</si>
  <si>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</si>
  <si>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</si>
  <si>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</si>
  <si>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</si>
  <si>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</si>
  <si>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</si>
  <si>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</si>
  <si>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</si>
  <si>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</si>
  <si>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</si>
  <si>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</si>
  <si>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</si>
  <si>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</si>
  <si>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</si>
  <si>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</si>
  <si>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</si>
  <si>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</si>
  <si>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</si>
  <si>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</si>
  <si>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</si>
  <si>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</si>
  <si>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</si>
  <si>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</si>
  <si>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</si>
  <si>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</si>
  <si>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</si>
  <si>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</si>
  <si>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</si>
  <si>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</si>
  <si>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</si>
  <si>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</si>
  <si>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</si>
  <si>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</si>
  <si>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</si>
  <si>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</si>
  <si>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</si>
  <si>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</si>
  <si>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</si>
  <si>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</si>
  <si>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</si>
  <si>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</si>
  <si>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</si>
  <si>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</si>
  <si>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</si>
  <si>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</si>
  <si>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</si>
  <si>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</si>
  <si>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</si>
  <si>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</si>
  <si>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</si>
  <si>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</si>
  <si>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</si>
  <si>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</si>
  <si>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</si>
  <si>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</si>
  <si>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</si>
  <si>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</si>
  <si>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</si>
  <si>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</si>
  <si>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</si>
  <si>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</si>
  <si>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</si>
  <si>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</si>
  <si>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</si>
  <si>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</si>
  <si>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</si>
  <si>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</si>
  <si>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</si>
  <si>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</si>
  <si>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</si>
  <si>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</si>
  <si>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</si>
  <si>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</si>
  <si>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</si>
  <si>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</si>
  <si>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</si>
  <si>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</si>
  <si>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</si>
  <si>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</si>
  <si>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</si>
  <si>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</si>
  <si>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</si>
  <si>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</si>
  <si>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</si>
  <si>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</si>
  <si>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</si>
  <si>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</si>
  <si>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</si>
  <si>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</si>
  <si>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</si>
  <si>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</si>
  <si>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</si>
  <si>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</si>
  <si>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</si>
  <si>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</si>
  <si>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</si>
  <si>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</si>
  <si>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</si>
  <si>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</si>
  <si>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</si>
  <si>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</si>
  <si>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</si>
  <si>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</si>
  <si>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</si>
  <si>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</si>
  <si>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</si>
  <si>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</si>
  <si>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</si>
  <si>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</si>
  <si>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</si>
  <si>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</si>
  <si>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</si>
  <si>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</si>
  <si>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</si>
  <si>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</si>
  <si>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</si>
  <si>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</si>
  <si>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</si>
  <si>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</si>
  <si>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</si>
  <si>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</si>
  <si>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</si>
  <si>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</si>
  <si>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</si>
  <si>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</si>
  <si>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</si>
  <si>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</si>
  <si>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</si>
  <si>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</si>
  <si>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</si>
  <si>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</si>
  <si>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</si>
  <si>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</si>
  <si>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</si>
  <si>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</si>
  <si>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</si>
  <si>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</si>
  <si>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</si>
  <si>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</si>
  <si>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</si>
  <si>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</si>
  <si>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</si>
  <si>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</si>
  <si>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</si>
  <si>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</si>
  <si>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</si>
  <si>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</si>
  <si>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</si>
  <si>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</si>
  <si>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</si>
  <si>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</si>
  <si>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</si>
  <si>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</si>
  <si>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</si>
  <si>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</si>
  <si>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</si>
  <si>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</si>
  <si>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</si>
  <si>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</si>
  <si>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</si>
  <si>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</si>
  <si>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</si>
  <si>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</si>
  <si>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</si>
  <si>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</si>
  <si>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</si>
  <si>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</si>
  <si>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</si>
  <si>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</si>
  <si>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</si>
  <si>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</si>
  <si>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</si>
  <si>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</si>
  <si>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</si>
  <si>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</si>
  <si>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</si>
  <si>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</si>
  <si>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</si>
  <si>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</si>
  <si>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</si>
  <si>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</si>
  <si>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</si>
  <si>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</si>
  <si>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</si>
  <si>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</si>
  <si>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</si>
  <si>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</si>
  <si>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</si>
  <si>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</si>
  <si>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</si>
  <si>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</si>
  <si>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</si>
  <si>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</si>
  <si>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</si>
  <si>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</si>
  <si>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</si>
  <si>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</si>
  <si>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</si>
  <si>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</si>
  <si>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</si>
  <si>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</si>
  <si>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</si>
  <si>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</si>
  <si>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</si>
  <si>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</si>
  <si>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</si>
  <si>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</si>
  <si>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</si>
  <si>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</si>
  <si>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</si>
  <si>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</si>
  <si>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</si>
  <si>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</si>
  <si>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</si>
  <si>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</si>
  <si>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</si>
  <si>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</si>
  <si>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</si>
  <si>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</si>
  <si>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</si>
  <si>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</si>
  <si>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</si>
  <si>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</si>
  <si>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</si>
  <si>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</si>
  <si>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</si>
  <si>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</si>
  <si>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</si>
  <si>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</si>
  <si>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</si>
  <si>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</si>
  <si>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</si>
  <si>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</si>
  <si>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</si>
  <si>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</si>
  <si>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</si>
  <si>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</si>
  <si>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</si>
  <si>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</si>
  <si>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</si>
  <si>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</si>
  <si>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</si>
  <si>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</si>
  <si>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</si>
  <si>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</si>
  <si>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</si>
  <si>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</si>
  <si>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</si>
  <si>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</si>
  <si>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</si>
  <si>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</si>
  <si>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</si>
  <si>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</si>
  <si>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</si>
  <si>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</si>
  <si>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</si>
  <si>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</si>
  <si>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</si>
  <si>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</si>
  <si>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</si>
  <si>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</si>
  <si>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</si>
  <si>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</si>
  <si>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</si>
  <si>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</si>
  <si>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</si>
  <si>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</si>
  <si>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</si>
  <si>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</si>
  <si>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</si>
  <si>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</si>
  <si>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</si>
  <si>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</si>
  <si>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</si>
  <si>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</si>
  <si>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</si>
  <si>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</si>
  <si>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</si>
  <si>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</si>
  <si>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</si>
  <si>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</si>
  <si>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</si>
  <si>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</si>
  <si>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</si>
  <si>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</si>
  <si>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</si>
  <si>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</si>
  <si>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</si>
  <si>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</si>
  <si>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</si>
  <si>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</si>
  <si>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</si>
  <si>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</si>
  <si>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</si>
  <si>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</si>
  <si>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</si>
  <si>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</si>
  <si>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</si>
  <si>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</si>
  <si>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</si>
  <si>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</si>
  <si>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</si>
  <si>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</si>
  <si>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</si>
  <si>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</si>
  <si>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</si>
  <si>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</si>
  <si>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</si>
  <si>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</si>
  <si>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</si>
  <si>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</si>
  <si>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</si>
  <si>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</si>
  <si>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</si>
  <si>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</si>
  <si>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</si>
  <si>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</si>
  <si>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</si>
  <si>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</si>
  <si>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</si>
  <si>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</si>
  <si>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</si>
  <si>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</si>
  <si>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</si>
  <si>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</si>
  <si>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</si>
  <si>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</si>
  <si>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</si>
  <si>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</si>
  <si>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</si>
  <si>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</si>
  <si>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</si>
  <si>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</si>
  <si>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</si>
  <si>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</si>
  <si>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</si>
  <si>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</si>
  <si>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</si>
  <si>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</si>
  <si>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</si>
  <si>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</si>
  <si>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</si>
  <si>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</si>
  <si>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</si>
  <si>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</si>
  <si>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</si>
  <si>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</si>
  <si>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</si>
  <si>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</si>
  <si>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</si>
  <si>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</si>
  <si>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</si>
  <si>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</si>
  <si>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</si>
  <si>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</si>
  <si>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</si>
  <si>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</si>
  <si>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</si>
  <si>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</si>
  <si>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</si>
  <si>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</si>
  <si>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</si>
  <si>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</si>
  <si>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</si>
  <si>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</si>
  <si>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</si>
  <si>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</si>
  <si>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</si>
  <si>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</si>
  <si>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</si>
  <si>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</si>
  <si>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</si>
  <si>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</si>
  <si>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</si>
  <si>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</si>
  <si>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</si>
  <si>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</si>
  <si>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</si>
  <si>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</si>
  <si>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</si>
  <si>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</si>
  <si>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</si>
  <si>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</si>
  <si>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</si>
  <si>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</si>
  <si>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</si>
  <si>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</si>
  <si>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</si>
  <si>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</si>
  <si>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</si>
  <si>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</si>
  <si>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</si>
  <si>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</si>
  <si>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</si>
  <si>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</si>
  <si>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</si>
  <si>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</si>
  <si>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</si>
  <si>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</si>
  <si>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</si>
  <si>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</si>
  <si>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</si>
  <si>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</si>
  <si>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</si>
  <si>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</si>
  <si>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</si>
  <si>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</si>
  <si>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</si>
  <si>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</si>
  <si>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</si>
  <si>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</si>
  <si>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</si>
  <si>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</si>
  <si>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</si>
  <si>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</si>
  <si>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</si>
  <si>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</si>
  <si>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</si>
  <si>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</si>
  <si>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</si>
  <si>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</si>
  <si>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</si>
  <si>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</si>
  <si>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</si>
  <si>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</si>
  <si>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</si>
  <si>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</si>
  <si>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</si>
  <si>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</si>
  <si>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</si>
  <si>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</si>
  <si>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</si>
  <si>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</si>
  <si>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</si>
  <si>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</si>
  <si>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</si>
  <si>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</si>
  <si>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</si>
  <si>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</si>
  <si>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</si>
  <si>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</si>
  <si>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</si>
  <si>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</si>
  <si>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</si>
  <si>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</si>
  <si>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</si>
  <si>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</si>
  <si>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</si>
  <si>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</si>
  <si>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</si>
  <si>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</si>
  <si>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</si>
  <si>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</si>
  <si>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</si>
  <si>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</si>
  <si>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</si>
  <si>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</si>
  <si>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</si>
  <si>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</si>
  <si>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</si>
  <si>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</si>
  <si>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</si>
  <si>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</si>
  <si>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</si>
  <si>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</si>
  <si>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</si>
  <si>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</si>
  <si>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</si>
  <si>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</si>
  <si>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</si>
  <si>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</si>
  <si>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</si>
  <si>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</si>
  <si>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</si>
  <si>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</si>
  <si>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</si>
  <si>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</si>
  <si>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</si>
  <si>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</si>
  <si>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</si>
  <si>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</si>
  <si>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</si>
  <si>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</si>
  <si>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</si>
  <si>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</si>
  <si>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</si>
  <si>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</si>
  <si>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</si>
  <si>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</si>
  <si>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</si>
  <si>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</si>
  <si>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</si>
  <si>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</si>
  <si>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</si>
  <si>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</si>
  <si>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</si>
  <si>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</si>
  <si>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</si>
  <si>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</si>
  <si>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</si>
  <si>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</si>
  <si>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</si>
  <si>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</si>
  <si>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</si>
  <si>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</si>
  <si>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</si>
  <si>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</si>
  <si>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</si>
  <si>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</si>
  <si>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</si>
  <si>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</si>
  <si>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</si>
  <si>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</si>
  <si>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</si>
  <si>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</si>
  <si>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</si>
  <si>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</si>
  <si>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</si>
  <si>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</si>
  <si>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</si>
  <si>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</si>
  <si>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</si>
  <si>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</si>
  <si>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</si>
  <si>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</si>
  <si>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</si>
  <si>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</si>
  <si>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</si>
  <si>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</si>
  <si>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</si>
  <si>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</si>
  <si>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</si>
  <si>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</si>
  <si>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</si>
  <si>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</si>
  <si>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</si>
  <si>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</si>
  <si>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</si>
  <si>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</si>
  <si>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</si>
  <si>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</si>
  <si>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</si>
  <si>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</si>
  <si>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</si>
  <si>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</si>
  <si>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</si>
  <si>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</si>
  <si>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</si>
  <si>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</si>
  <si>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</si>
  <si>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</si>
  <si>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</si>
  <si>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</si>
  <si>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</si>
  <si>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</si>
  <si>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</si>
  <si>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</si>
  <si>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</si>
  <si>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</si>
  <si>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</si>
  <si>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</si>
  <si>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</si>
  <si>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</si>
  <si>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</si>
  <si>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</si>
  <si>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</si>
  <si>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</si>
  <si>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</si>
  <si>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</si>
  <si>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</si>
  <si>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</si>
  <si>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</si>
  <si>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</si>
  <si>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</si>
  <si>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</si>
  <si>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</si>
  <si>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</si>
  <si>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</si>
  <si>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</si>
  <si>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</si>
  <si>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</si>
  <si>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</si>
  <si>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</si>
  <si>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</si>
  <si>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</si>
  <si>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</si>
  <si>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</si>
  <si>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</si>
  <si>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</si>
  <si>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</si>
  <si>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</si>
  <si>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</si>
  <si>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</si>
  <si>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</si>
  <si>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</si>
  <si>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</si>
  <si>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</si>
  <si>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</si>
  <si>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</si>
  <si>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</si>
  <si>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</si>
  <si>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</si>
  <si>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</si>
  <si>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</si>
  <si>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</si>
  <si>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</si>
  <si>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</si>
  <si>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</si>
  <si>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</si>
  <si>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</si>
  <si>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</si>
  <si>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</si>
  <si>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</si>
  <si>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</si>
  <si>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</si>
  <si>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</si>
  <si>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</si>
  <si>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</si>
  <si>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</si>
  <si>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</si>
  <si>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</si>
  <si>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</si>
  <si>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</si>
  <si>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</si>
  <si>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</si>
  <si>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</si>
  <si>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</si>
  <si>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</si>
  <si>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</si>
  <si>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</si>
  <si>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</si>
  <si>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</si>
  <si>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</si>
  <si>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</si>
  <si>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</si>
  <si>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</si>
  <si>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</si>
  <si>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</si>
  <si>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</si>
  <si>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</si>
  <si>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</si>
  <si>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</si>
  <si>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</si>
  <si>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</si>
  <si>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</si>
  <si>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</si>
  <si>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</si>
  <si>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</si>
  <si>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</si>
  <si>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</si>
  <si>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</si>
  <si>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</si>
  <si>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</si>
  <si>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</si>
  <si>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</si>
  <si>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</si>
  <si>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</si>
  <si>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</si>
  <si>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</si>
  <si>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</si>
  <si>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</si>
  <si>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</si>
  <si>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</si>
  <si>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</si>
  <si>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</si>
  <si>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</si>
  <si>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</si>
  <si>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</si>
  <si>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</si>
  <si>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</si>
  <si>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</si>
  <si>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</si>
  <si>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</si>
  <si>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</si>
  <si>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</si>
  <si>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</si>
  <si>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</si>
  <si>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</si>
  <si>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</si>
  <si>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</si>
  <si>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</si>
  <si>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</si>
  <si>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</si>
  <si>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</si>
  <si>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</si>
  <si>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</si>
  <si>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</si>
  <si>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</si>
  <si>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</si>
  <si>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</si>
  <si>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</si>
  <si>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</si>
  <si>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</si>
  <si>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</si>
  <si>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</si>
  <si>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</si>
  <si>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</si>
  <si>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</si>
  <si>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</si>
  <si>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</si>
  <si>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</si>
  <si>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</si>
  <si>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</si>
  <si>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</si>
  <si>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</si>
  <si>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</si>
  <si>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</si>
  <si>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</si>
  <si>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</si>
  <si>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</si>
  <si>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</si>
  <si>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</si>
  <si>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</si>
  <si>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</si>
  <si>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</si>
  <si>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</si>
  <si>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</si>
  <si>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</si>
  <si>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</si>
  <si>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</si>
  <si>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</si>
  <si>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</si>
  <si>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</si>
  <si>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</si>
  <si>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</si>
  <si>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</si>
  <si>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</si>
  <si>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</si>
  <si>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</si>
  <si>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</si>
  <si>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</si>
  <si>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</si>
  <si>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</si>
  <si>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</si>
  <si>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</si>
  <si>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</si>
  <si>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</si>
  <si>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</si>
  <si>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</si>
  <si>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</si>
  <si>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</si>
  <si>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</si>
  <si>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</si>
  <si>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</si>
  <si>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</si>
  <si>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</si>
  <si>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</si>
  <si>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</si>
  <si>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</si>
  <si>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</si>
  <si>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</si>
  <si>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</si>
  <si>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</si>
  <si>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</si>
  <si>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</si>
  <si>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</si>
  <si>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</si>
  <si>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</si>
  <si>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</si>
  <si>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</si>
  <si>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</si>
  <si>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</si>
  <si>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</si>
  <si>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</si>
  <si>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</si>
  <si>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</si>
  <si>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</si>
  <si>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</si>
  <si>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</si>
  <si>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</si>
  <si>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</si>
  <si>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</si>
  <si>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</si>
  <si>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</si>
  <si>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</si>
  <si>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</si>
  <si>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</si>
  <si>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</si>
  <si>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</si>
  <si>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</si>
  <si>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</si>
  <si>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</si>
  <si>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</si>
  <si>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</si>
  <si>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</si>
  <si>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</si>
  <si>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</si>
  <si>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</si>
  <si>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</si>
  <si>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</si>
  <si>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</si>
  <si>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</si>
  <si>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</si>
  <si>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</si>
  <si>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</si>
  <si>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</si>
  <si>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</si>
  <si>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</si>
  <si>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</si>
  <si>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</si>
  <si>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</si>
  <si>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</si>
  <si>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</si>
  <si>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</si>
  <si>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</si>
  <si>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</si>
  <si>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</si>
  <si>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</si>
  <si>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</si>
  <si>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</si>
  <si>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</si>
  <si>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</si>
  <si>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</si>
  <si>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</si>
  <si>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</si>
  <si>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</si>
  <si>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</si>
  <si>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</si>
  <si>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</si>
  <si>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</si>
  <si>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</si>
  <si>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</si>
  <si>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</si>
  <si>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</si>
  <si>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</si>
  <si>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</si>
  <si>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</si>
  <si>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</si>
  <si>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</si>
  <si>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</si>
  <si>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</si>
  <si>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</si>
  <si>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</si>
  <si>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</si>
  <si>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</si>
  <si>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</si>
  <si>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</si>
  <si>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</si>
  <si>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</si>
  <si>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</si>
  <si>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</si>
  <si>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</si>
  <si>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</si>
  <si>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</si>
  <si>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</si>
  <si>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</si>
  <si>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</si>
  <si>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</si>
  <si>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</si>
  <si>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</si>
  <si>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</si>
  <si>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</si>
  <si>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</si>
  <si>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</si>
  <si>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</si>
  <si>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</si>
  <si>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</si>
  <si>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</si>
  <si>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</si>
  <si>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</si>
  <si>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</si>
  <si>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</si>
  <si>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</si>
  <si>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</si>
  <si>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</si>
  <si>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</si>
  <si>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</si>
  <si>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</si>
  <si>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</si>
  <si>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</si>
  <si>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</si>
  <si>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</si>
  <si>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</si>
  <si>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</si>
  <si>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</si>
  <si>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</si>
  <si>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</si>
  <si>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</si>
  <si>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</si>
  <si>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</si>
  <si>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</si>
  <si>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</si>
  <si>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</si>
  <si>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</si>
  <si>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</si>
  <si>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</si>
  <si>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</si>
  <si>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</si>
  <si>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</si>
  <si>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</si>
  <si>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</si>
  <si>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</si>
  <si>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</si>
  <si>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</si>
  <si>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</si>
  <si>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</si>
  <si>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</si>
  <si>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</si>
  <si>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</si>
  <si>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</si>
  <si>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</si>
  <si>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</si>
  <si>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</si>
  <si>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</si>
  <si>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</si>
  <si>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</si>
  <si>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</si>
  <si>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</si>
  <si>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</si>
  <si>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</si>
  <si>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</si>
  <si>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</si>
  <si>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</si>
  <si>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</si>
  <si>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</si>
  <si>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</si>
  <si>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</si>
  <si>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</si>
  <si>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</si>
  <si>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</si>
  <si>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</si>
  <si>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</si>
  <si>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</si>
  <si>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</si>
  <si>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</si>
  <si>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</si>
  <si>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</si>
  <si>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</si>
  <si>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</si>
  <si>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</si>
  <si>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</si>
  <si>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</si>
  <si>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</si>
  <si>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</si>
  <si>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</si>
  <si>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</si>
  <si>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</si>
  <si>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</si>
  <si>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</si>
  <si>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</si>
  <si>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</si>
  <si>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</si>
  <si>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</si>
  <si>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</si>
  <si>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</si>
  <si>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</si>
  <si>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</si>
  <si>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</si>
  <si>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</si>
  <si>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</si>
  <si>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</si>
  <si>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</si>
  <si>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</si>
  <si>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</si>
  <si>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</si>
  <si>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</si>
  <si>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</si>
  <si>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</si>
  <si>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</si>
  <si>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</si>
  <si>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</si>
  <si>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</si>
  <si>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</si>
  <si>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</si>
  <si>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</si>
  <si>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</si>
  <si>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</si>
  <si>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</si>
  <si>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</si>
  <si>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</si>
  <si>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</si>
  <si>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</si>
  <si>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</si>
  <si>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</si>
  <si>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</si>
  <si>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</si>
  <si>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</si>
  <si>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</si>
  <si>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</si>
  <si>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</si>
  <si>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</si>
  <si>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</si>
  <si>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</si>
  <si>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</si>
  <si>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</si>
  <si>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</si>
  <si>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</si>
  <si>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</si>
  <si>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</si>
  <si>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</si>
  <si>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</si>
  <si>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</si>
  <si>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</si>
  <si>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</si>
  <si>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</si>
  <si>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</si>
  <si>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</si>
  <si>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</si>
  <si>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</si>
  <si>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</si>
  <si>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</si>
  <si>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</si>
  <si>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</si>
  <si>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</si>
  <si>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</si>
  <si>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</si>
  <si>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</si>
  <si>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</si>
  <si>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</si>
  <si>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</si>
  <si>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</si>
  <si>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</si>
  <si>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</si>
  <si>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</si>
  <si>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</si>
  <si>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</si>
  <si>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</si>
  <si>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</si>
  <si>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</si>
  <si>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</si>
  <si>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</si>
  <si>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</si>
  <si>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</si>
  <si>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</si>
  <si>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</si>
  <si>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</si>
  <si>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</si>
  <si>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</si>
  <si>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</si>
  <si>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</si>
  <si>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</si>
  <si>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</si>
  <si>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</si>
  <si>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</si>
  <si>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</si>
  <si>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</si>
  <si>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</si>
  <si>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</si>
  <si>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</si>
  <si>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</si>
  <si>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</si>
  <si>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</si>
  <si>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</si>
  <si>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</si>
  <si>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</si>
  <si>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</si>
  <si>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</si>
  <si>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</si>
  <si>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</si>
  <si>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</si>
  <si>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</si>
  <si>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</si>
  <si>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</si>
  <si>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</si>
  <si>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</si>
  <si>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</si>
  <si>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</si>
  <si>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</si>
  <si>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</si>
  <si>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</si>
  <si>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</si>
  <si>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</si>
  <si>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</si>
  <si>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</si>
  <si>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</si>
  <si>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</si>
  <si>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</si>
  <si>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</si>
  <si>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</si>
  <si>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</si>
  <si>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</si>
  <si>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</si>
  <si>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</si>
  <si>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</si>
  <si>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</si>
  <si>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</si>
  <si>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</si>
  <si>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</si>
  <si>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</si>
  <si>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</si>
  <si>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</si>
  <si>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</si>
  <si>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</si>
  <si>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</si>
  <si>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</si>
  <si>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</si>
  <si>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</si>
  <si>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</si>
  <si>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</si>
  <si>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</si>
  <si>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</si>
  <si>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</si>
  <si>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</si>
  <si>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</si>
  <si>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</si>
  <si>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</si>
  <si>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</si>
  <si>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</si>
  <si>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</si>
  <si>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</si>
  <si>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</si>
  <si>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</si>
  <si>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</si>
  <si>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</si>
  <si>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</si>
  <si>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</si>
  <si>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</si>
  <si>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</si>
  <si>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</si>
  <si>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</si>
  <si>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</si>
  <si>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</si>
  <si>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</si>
  <si>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</si>
  <si>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</si>
  <si>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</si>
  <si>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</si>
  <si>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</si>
  <si>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</si>
  <si>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</si>
  <si>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</si>
  <si>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</si>
  <si>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</si>
  <si>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</si>
  <si>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</si>
  <si>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</si>
  <si>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</si>
  <si>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</si>
  <si>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</si>
  <si>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</si>
  <si>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</si>
  <si>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</si>
  <si>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</si>
  <si>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</si>
  <si>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</si>
  <si>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</si>
  <si>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</si>
  <si>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</si>
  <si>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</si>
  <si>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</si>
  <si>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</si>
  <si>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</si>
  <si>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</si>
  <si>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</si>
  <si>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</si>
  <si>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</si>
  <si>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</si>
  <si>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</si>
  <si>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</si>
  <si>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</si>
  <si>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</si>
  <si>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</si>
  <si>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</si>
  <si>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</si>
  <si>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</si>
  <si>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</si>
  <si>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</si>
  <si>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</si>
  <si>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</si>
  <si>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</si>
  <si>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</si>
  <si>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</si>
  <si>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</si>
  <si>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</si>
  <si>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</si>
  <si>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</si>
  <si>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</si>
  <si>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</si>
  <si>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</si>
  <si>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</si>
  <si>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</si>
  <si>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</si>
  <si>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</si>
  <si>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</si>
  <si>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</si>
  <si>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</si>
  <si>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</si>
  <si>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</si>
  <si>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</si>
  <si>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</si>
  <si>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</si>
  <si>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</si>
  <si>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</si>
  <si>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</si>
  <si>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</si>
  <si>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</si>
  <si>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</si>
  <si>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</si>
  <si>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</si>
  <si>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</si>
  <si>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</si>
  <si>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</si>
  <si>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</si>
  <si>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</si>
  <si>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</si>
  <si>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</si>
  <si>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</si>
  <si>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</si>
  <si>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</si>
  <si>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</si>
  <si>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</si>
  <si>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</si>
  <si>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</si>
  <si>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</si>
  <si>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</si>
  <si>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</si>
  <si>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</si>
  <si>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</si>
  <si>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</si>
  <si>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</si>
  <si>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</si>
  <si>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</si>
  <si>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</si>
  <si>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</si>
  <si>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</si>
  <si>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</si>
  <si>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</si>
  <si>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</si>
  <si>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</si>
  <si>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</si>
  <si>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</si>
  <si>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</si>
  <si>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</si>
  <si>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</si>
  <si>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</si>
  <si>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</si>
  <si>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</si>
  <si>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</si>
  <si>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</si>
  <si>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</si>
  <si>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</si>
  <si>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</si>
  <si>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</si>
  <si>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</si>
  <si>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</si>
  <si>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</si>
  <si>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</si>
  <si>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</si>
  <si>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</si>
  <si>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</si>
  <si>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</si>
  <si>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</si>
  <si>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</si>
  <si>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</si>
  <si>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</si>
  <si>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</si>
  <si>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</si>
  <si>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</si>
  <si>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</si>
  <si>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</si>
  <si>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</si>
  <si>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</si>
  <si>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</si>
  <si>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</si>
  <si>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</si>
  <si>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</si>
  <si>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</si>
  <si>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</si>
  <si>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</si>
  <si>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</si>
  <si>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</si>
  <si>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</si>
  <si>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</si>
  <si>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</si>
  <si>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</si>
  <si>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</si>
  <si>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</si>
  <si>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</si>
  <si>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</si>
  <si>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</si>
  <si>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</si>
  <si>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</si>
  <si>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</si>
  <si>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</si>
  <si>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</si>
  <si>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</si>
  <si>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</si>
  <si>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</si>
  <si>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</si>
  <si>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</si>
  <si>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</si>
  <si>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</si>
  <si>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</si>
  <si>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</si>
  <si>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</si>
  <si>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</si>
  <si>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</si>
  <si>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</si>
  <si>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</si>
  <si>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</si>
  <si>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</si>
  <si>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</si>
  <si>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</si>
  <si>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</si>
  <si>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</si>
  <si>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</si>
  <si>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</si>
  <si>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</si>
  <si>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</si>
  <si>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</si>
  <si>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</si>
  <si>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</si>
  <si>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</si>
  <si>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</si>
  <si>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</si>
  <si>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</si>
  <si>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</si>
  <si>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</si>
  <si>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</si>
  <si>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</si>
  <si>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</si>
  <si>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</si>
  <si>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</si>
  <si>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</si>
  <si>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</si>
  <si>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</si>
  <si>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</si>
  <si>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</si>
  <si>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</si>
  <si>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</si>
  <si>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</si>
  <si>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</si>
  <si>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</si>
  <si>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</si>
  <si>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</si>
  <si>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</si>
  <si>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</si>
  <si>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</si>
  <si>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</si>
  <si>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</si>
  <si>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</si>
  <si>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</si>
  <si>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</si>
  <si>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</si>
  <si>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</si>
  <si>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</si>
  <si>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</si>
  <si>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</si>
  <si>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</si>
  <si>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</si>
  <si>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</si>
  <si>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</si>
  <si>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</si>
  <si>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</si>
  <si>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</si>
  <si>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</si>
  <si>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</si>
  <si>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</si>
  <si>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</si>
  <si>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</si>
  <si>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</si>
  <si>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</si>
  <si>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</si>
  <si>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</si>
  <si>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</si>
  <si>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</si>
  <si>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</si>
  <si>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</si>
  <si>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</si>
  <si>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</si>
  <si>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</si>
  <si>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</si>
  <si>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</si>
  <si>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</si>
  <si>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</si>
  <si>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</si>
  <si>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</si>
  <si>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</si>
  <si>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</si>
  <si>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</si>
  <si>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</si>
  <si>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</si>
  <si>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</si>
  <si>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</si>
  <si>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</si>
  <si>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</si>
  <si>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</si>
  <si>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</si>
  <si>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</si>
  <si>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</si>
  <si>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</si>
  <si>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</si>
  <si>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</si>
  <si>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</si>
  <si>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</si>
  <si>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</si>
  <si>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</si>
  <si>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</si>
  <si>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</si>
  <si>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</si>
  <si>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</si>
  <si>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</si>
  <si>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</si>
  <si>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</si>
  <si>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</si>
  <si>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</si>
  <si>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</si>
  <si>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</si>
  <si>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</si>
  <si>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</si>
  <si>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</si>
  <si>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</si>
  <si>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</si>
  <si>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</si>
  <si>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</si>
  <si>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</si>
  <si>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</si>
  <si>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</si>
  <si>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</si>
  <si>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</si>
  <si>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</si>
  <si>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</si>
  <si>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</si>
  <si>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</si>
  <si>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</si>
  <si>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</si>
  <si>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</si>
  <si>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</si>
  <si>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</si>
  <si>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</si>
  <si>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</si>
  <si>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</si>
  <si>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</si>
  <si>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</si>
  <si>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</si>
  <si>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</si>
  <si>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</si>
  <si>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</si>
  <si>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</si>
  <si>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</si>
  <si>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</si>
  <si>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</si>
  <si>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</si>
  <si>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</si>
  <si>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</si>
  <si>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</si>
  <si>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</si>
  <si>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</si>
  <si>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</si>
  <si>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</si>
  <si>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</si>
  <si>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</si>
  <si>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</si>
  <si>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</si>
  <si>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</si>
  <si>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</si>
  <si>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</si>
  <si>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</si>
  <si>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</si>
  <si>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</si>
  <si>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</si>
  <si>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</si>
  <si>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</si>
  <si>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</si>
  <si>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</si>
  <si>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</si>
  <si>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</si>
  <si>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</si>
  <si>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</si>
  <si>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</si>
  <si>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</si>
  <si>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</si>
  <si>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</si>
  <si>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</si>
  <si>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</si>
  <si>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</si>
  <si>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</si>
  <si>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</si>
  <si>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</si>
  <si>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</si>
  <si>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</si>
  <si>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</si>
  <si>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</si>
  <si>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</si>
  <si>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</si>
  <si>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</si>
  <si>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</si>
  <si>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</si>
  <si>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</si>
  <si>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</si>
  <si>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</si>
  <si>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</si>
  <si>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</si>
  <si>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</si>
  <si>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</si>
  <si>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</si>
  <si>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</si>
  <si>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</si>
  <si>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</si>
  <si>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</si>
  <si>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</si>
  <si>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</si>
  <si>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</si>
  <si>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</si>
  <si>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</si>
  <si>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</si>
  <si>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</si>
  <si>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</si>
  <si>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</si>
  <si>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</si>
  <si>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</si>
  <si>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</si>
  <si>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</si>
  <si>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</si>
  <si>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</si>
  <si>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</si>
  <si>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</si>
  <si>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</si>
  <si>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</si>
  <si>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</si>
  <si>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</si>
  <si>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</si>
  <si>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</si>
  <si>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</si>
  <si>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</si>
  <si>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</si>
  <si>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</si>
  <si>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</si>
  <si>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</si>
  <si>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</si>
  <si>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</si>
  <si>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</si>
  <si>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</si>
  <si>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</si>
  <si>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</si>
  <si>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</si>
  <si>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</si>
  <si>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</si>
  <si>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</si>
  <si>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</si>
  <si>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</si>
  <si>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</si>
  <si>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</si>
  <si>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</si>
  <si>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</si>
  <si>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</si>
  <si>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</si>
  <si>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</si>
  <si>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</si>
  <si>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</si>
  <si>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</si>
  <si>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</si>
  <si>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</si>
  <si>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</si>
  <si>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</si>
  <si>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</si>
  <si>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</si>
  <si>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</si>
  <si>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</si>
  <si>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</si>
  <si>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</si>
  <si>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</si>
  <si>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</si>
  <si>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</si>
  <si>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</si>
  <si>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</si>
  <si>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</si>
  <si>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</si>
  <si>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</si>
  <si>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</si>
  <si>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</si>
  <si>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</si>
  <si>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</si>
  <si>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</si>
  <si>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</si>
  <si>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</si>
  <si>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</si>
  <si>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</si>
  <si>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</si>
  <si>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</si>
  <si>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</si>
  <si>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</si>
  <si>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</si>
  <si>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</si>
  <si>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</si>
  <si>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</si>
  <si>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</si>
  <si>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</si>
  <si>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</si>
  <si>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</si>
  <si>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</si>
  <si>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</si>
  <si>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</si>
  <si>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</si>
  <si>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</si>
  <si>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</si>
  <si>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</si>
  <si>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</si>
  <si>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</si>
  <si>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</si>
  <si>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</si>
  <si>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</si>
  <si>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</si>
  <si>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</si>
  <si>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</si>
  <si>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</si>
  <si>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</si>
  <si>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</si>
  <si>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</si>
  <si>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</si>
  <si>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</si>
  <si>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</si>
  <si>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</si>
  <si>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</si>
  <si>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</si>
  <si>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</si>
  <si>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</si>
  <si>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</si>
  <si>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</si>
  <si>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</si>
  <si>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</si>
  <si>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</si>
  <si>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</si>
  <si>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</si>
  <si>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</si>
  <si>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</si>
  <si>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</si>
  <si>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</si>
  <si>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</si>
  <si>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</si>
  <si>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</si>
  <si>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</si>
  <si>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</si>
  <si>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</si>
  <si>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</si>
  <si>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</si>
  <si>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</si>
  <si>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</si>
  <si>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</si>
  <si>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</si>
  <si>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</si>
  <si>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</si>
  <si>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</si>
  <si>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</si>
  <si>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</si>
  <si>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</si>
  <si>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</si>
  <si>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</si>
  <si>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</si>
  <si>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</si>
  <si>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</si>
  <si>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</si>
  <si>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</si>
  <si>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</si>
  <si>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</si>
  <si>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</si>
  <si>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</si>
  <si>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</si>
  <si>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</si>
  <si>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</si>
  <si>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</si>
  <si>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</si>
  <si>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</si>
  <si>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</si>
  <si>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</si>
  <si>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</si>
  <si>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</si>
  <si>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</si>
  <si>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</si>
  <si>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</si>
  <si>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</si>
  <si>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</si>
  <si>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</si>
  <si>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</si>
  <si>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</si>
  <si>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</si>
  <si>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</si>
  <si>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</si>
  <si>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</si>
  <si>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</si>
  <si>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</si>
  <si>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</si>
  <si>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</si>
  <si>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</si>
  <si>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</si>
  <si>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</si>
  <si>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</si>
  <si>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</si>
  <si>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</si>
  <si>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</si>
  <si>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</si>
  <si>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</si>
  <si>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</si>
  <si>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</si>
  <si>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</si>
  <si>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</si>
  <si>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</si>
  <si>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</si>
  <si>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</si>
  <si>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</si>
  <si>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</si>
  <si>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</si>
  <si>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</si>
  <si>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</si>
  <si>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</si>
  <si>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</si>
  <si>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</si>
  <si>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</si>
  <si>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</si>
  <si>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</si>
  <si>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</si>
  <si>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</si>
  <si>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</si>
  <si>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</si>
  <si>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</si>
  <si>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</si>
  <si>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</si>
  <si>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</si>
  <si>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</si>
  <si>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</si>
  <si>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</si>
  <si>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</si>
  <si>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</si>
  <si>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</si>
  <si>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</si>
  <si>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</si>
  <si>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</si>
  <si>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</si>
  <si>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</si>
  <si>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</si>
  <si>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</si>
  <si>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</si>
  <si>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</si>
  <si>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</si>
  <si>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</si>
  <si>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</si>
  <si>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</si>
  <si>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</si>
  <si>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</si>
  <si>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</si>
  <si>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</si>
  <si>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</si>
  <si>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</si>
  <si>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</si>
  <si>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</si>
  <si>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</si>
  <si>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</si>
  <si>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</si>
  <si>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</si>
  <si>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</si>
  <si>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</si>
  <si>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</si>
  <si>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</si>
  <si>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</si>
  <si>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</si>
  <si>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</si>
  <si>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</si>
  <si>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</si>
  <si>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</si>
  <si>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</si>
  <si>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</si>
  <si>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</si>
  <si>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</si>
  <si>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</si>
  <si>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</si>
  <si>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</si>
  <si>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</si>
  <si>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</si>
  <si>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</si>
  <si>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</si>
  <si>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</si>
  <si>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</si>
  <si>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</si>
  <si>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</si>
  <si>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</si>
  <si>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</si>
  <si>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</si>
  <si>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</si>
  <si>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</si>
  <si>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</si>
  <si>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</si>
  <si>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</si>
  <si>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</si>
  <si>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</si>
  <si>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</si>
  <si>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</si>
  <si>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</si>
  <si>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</si>
  <si>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</si>
  <si>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</si>
  <si>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</si>
  <si>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</si>
  <si>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</si>
  <si>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</si>
  <si>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</si>
  <si>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</si>
  <si>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</si>
  <si>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</si>
  <si>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</si>
  <si>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</si>
  <si>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</si>
  <si>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</si>
  <si>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</si>
  <si>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</si>
  <si>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</si>
  <si>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</si>
  <si>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</si>
  <si>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</si>
  <si>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</si>
  <si>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</si>
  <si>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</si>
  <si>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</si>
  <si>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</si>
  <si>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</si>
  <si>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</si>
  <si>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</si>
  <si>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</si>
  <si>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</si>
  <si>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</si>
  <si>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</si>
  <si>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</si>
  <si>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</si>
  <si>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</si>
  <si>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</si>
  <si>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</si>
  <si>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</si>
  <si>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</si>
  <si>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</si>
  <si>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</si>
  <si>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</si>
  <si>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</si>
  <si>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</si>
  <si>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</si>
  <si>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</si>
  <si>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</si>
  <si>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</si>
  <si>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</si>
  <si>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</si>
  <si>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</si>
  <si>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</si>
  <si>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</si>
  <si>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</si>
  <si>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</si>
  <si>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</si>
  <si>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</si>
  <si>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</si>
  <si>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</si>
  <si>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</si>
  <si>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</si>
  <si>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</si>
  <si>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</si>
  <si>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</si>
  <si>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</si>
  <si>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</si>
  <si>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</si>
  <si>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</si>
  <si>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</si>
  <si>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</si>
  <si>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</si>
  <si>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</si>
  <si>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</si>
  <si>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</si>
  <si>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</si>
  <si>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</si>
  <si>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</si>
  <si>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</si>
  <si>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</si>
  <si>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</si>
  <si>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</si>
  <si>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</si>
  <si>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</si>
  <si>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</si>
  <si>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</si>
  <si>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</si>
  <si>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</si>
  <si>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</si>
  <si>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</si>
  <si>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</si>
  <si>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</si>
  <si>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</si>
  <si>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</si>
  <si>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</si>
  <si>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</si>
  <si>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</si>
  <si>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</si>
  <si>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</si>
  <si>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</si>
  <si>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</si>
  <si>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</si>
  <si>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</si>
  <si>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</si>
  <si>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</si>
  <si>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</si>
  <si>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</si>
  <si>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</si>
  <si>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</si>
  <si>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</si>
  <si>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</si>
  <si>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</si>
  <si>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</si>
  <si>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</si>
  <si>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</si>
  <si>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</si>
  <si>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</si>
  <si>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</si>
  <si>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</si>
  <si>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</si>
  <si>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</si>
  <si>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</si>
  <si>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</si>
  <si>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</si>
  <si>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</si>
  <si>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</si>
  <si>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</si>
  <si>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</si>
  <si>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</si>
  <si>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</si>
  <si>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</si>
  <si>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</si>
  <si>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</si>
  <si>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</si>
  <si>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</si>
  <si>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</si>
  <si>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</si>
  <si>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</si>
  <si>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</si>
  <si>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</si>
  <si>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</si>
  <si>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</si>
  <si>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</si>
  <si>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</si>
  <si>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</si>
  <si>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</si>
  <si>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</si>
  <si>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</si>
  <si>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</si>
  <si>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</si>
  <si>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</si>
  <si>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</si>
  <si>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</si>
  <si>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</si>
  <si>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</si>
  <si>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</si>
  <si>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</si>
  <si>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</si>
  <si>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</si>
  <si>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</si>
  <si>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</si>
  <si>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</si>
  <si>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</si>
  <si>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</si>
  <si>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</si>
  <si>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</si>
  <si>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</si>
  <si>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</si>
  <si>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</si>
  <si>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</si>
  <si>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</si>
  <si>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</si>
  <si>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</si>
  <si>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</si>
  <si>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</si>
  <si>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</si>
  <si>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</si>
  <si>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</si>
  <si>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</si>
  <si>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</si>
  <si>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</si>
  <si>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</si>
  <si>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</si>
  <si>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</si>
  <si>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</si>
  <si>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</si>
  <si>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</si>
  <si>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</si>
  <si>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</si>
  <si>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</si>
  <si>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</si>
  <si>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</si>
  <si>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</si>
  <si>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</si>
  <si>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</si>
  <si>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</si>
  <si>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</si>
  <si>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</si>
  <si>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</si>
  <si>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</si>
  <si>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</si>
  <si>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</si>
  <si>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</si>
  <si>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</si>
  <si>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</si>
  <si>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</si>
  <si>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</si>
  <si>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</si>
  <si>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</si>
  <si>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</si>
  <si>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</si>
  <si>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</si>
  <si>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</si>
  <si>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</si>
  <si>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</si>
  <si>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</si>
  <si>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</si>
  <si>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</si>
  <si>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</si>
  <si>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</si>
  <si>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</si>
  <si>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</si>
  <si>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</si>
  <si>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</si>
  <si>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</si>
  <si>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</si>
  <si>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</si>
  <si>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</si>
  <si>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</si>
  <si>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</si>
  <si>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</si>
  <si>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</si>
  <si>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</si>
  <si>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</si>
  <si>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</si>
  <si>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</si>
  <si>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</si>
  <si>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</si>
  <si>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</si>
  <si>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</si>
  <si>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</si>
  <si>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</si>
  <si>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</si>
  <si>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</si>
  <si>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</si>
  <si>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</si>
  <si>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</si>
  <si>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</si>
  <si>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</si>
  <si>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</si>
  <si>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</si>
  <si>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</si>
  <si>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</si>
  <si>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</si>
  <si>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</si>
  <si>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</si>
  <si>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</si>
  <si>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</si>
  <si>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</si>
  <si>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</si>
  <si>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</si>
  <si>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</si>
  <si>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</si>
  <si>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</si>
  <si>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</si>
  <si>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</si>
  <si>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</si>
  <si>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</si>
  <si>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</si>
  <si>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</si>
  <si>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</si>
  <si>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</si>
  <si>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</si>
  <si>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</si>
  <si>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</si>
  <si>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</si>
  <si>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</si>
  <si>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</si>
  <si>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</si>
  <si>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</si>
  <si>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</si>
  <si>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</si>
  <si>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</si>
  <si>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</si>
  <si>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</si>
  <si>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</si>
  <si>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</si>
  <si>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</si>
  <si>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</si>
  <si>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</si>
  <si>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</si>
  <si>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</si>
  <si>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</si>
  <si>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</si>
  <si>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</si>
  <si>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</si>
  <si>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</si>
  <si>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</si>
  <si>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</si>
  <si>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</si>
  <si>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</si>
  <si>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</si>
  <si>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</si>
  <si>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</si>
  <si>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</si>
  <si>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</si>
  <si>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</si>
  <si>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</si>
  <si>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</si>
  <si>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</si>
  <si>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</si>
  <si>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</si>
  <si>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</si>
  <si>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</si>
  <si>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</si>
  <si>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</si>
  <si>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</si>
  <si>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</si>
  <si>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</si>
  <si>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</si>
  <si>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</si>
  <si>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</si>
  <si>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</si>
  <si>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</si>
  <si>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</si>
  <si>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</si>
  <si>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</si>
  <si>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</si>
  <si>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</si>
  <si>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</si>
  <si>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</si>
  <si>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</si>
  <si>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</si>
  <si>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</si>
  <si>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</si>
  <si>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</si>
  <si>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</si>
  <si>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</si>
  <si>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</si>
  <si>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</si>
  <si>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</si>
  <si>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</si>
  <si>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</si>
  <si>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</si>
  <si>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</si>
  <si>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</si>
  <si>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</si>
  <si>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</si>
  <si>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</si>
  <si>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</si>
  <si>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</si>
  <si>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</si>
  <si>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</si>
  <si>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</si>
  <si>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</si>
  <si>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</si>
  <si>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</si>
  <si>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</si>
  <si>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</si>
  <si>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</si>
  <si>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</si>
  <si>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</si>
  <si>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</si>
  <si>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</si>
  <si>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</si>
  <si>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</si>
  <si>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</si>
  <si>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</si>
  <si>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</si>
  <si>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</si>
  <si>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</si>
  <si>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</si>
  <si>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</si>
  <si>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</si>
  <si>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</si>
  <si>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</si>
  <si>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</si>
  <si>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</si>
  <si>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</si>
  <si>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</si>
  <si>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</si>
  <si>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</si>
  <si>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</si>
  <si>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</si>
  <si>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</si>
  <si>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</si>
  <si>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</si>
  <si>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</si>
  <si>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</si>
  <si>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</si>
  <si>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</si>
  <si>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</si>
  <si>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</si>
  <si>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</si>
  <si>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</si>
  <si>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</si>
  <si>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</si>
  <si>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</si>
  <si>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</si>
  <si>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</si>
  <si>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</si>
  <si>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</si>
  <si>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</si>
  <si>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</si>
  <si>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</si>
  <si>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</si>
  <si>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</si>
  <si>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</si>
  <si>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</si>
  <si>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</si>
  <si>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</si>
  <si>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</si>
  <si>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</si>
  <si>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</si>
  <si>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</si>
  <si>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</si>
  <si>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</si>
  <si>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</si>
  <si>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</si>
  <si>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</si>
  <si>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</si>
  <si>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</si>
  <si>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</si>
  <si>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</si>
  <si>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</si>
  <si>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</si>
  <si>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</si>
  <si>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</si>
  <si>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</si>
  <si>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</si>
  <si>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</si>
  <si>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</si>
  <si>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</si>
  <si>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</si>
  <si>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</si>
  <si>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</si>
  <si>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</si>
  <si>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</si>
  <si>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</si>
  <si>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</si>
  <si>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</si>
  <si>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</si>
  <si>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 PRESTAR LOS SERVICIOS DE EDUCACIÓN INICIAL EN EL MARCO DE LA ATENCIÓN INTEGRAL EN CENTROS DE DESARROLLO INFANTIL –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</si>
  <si>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POLITICA DE ESTADPO PARA EL DESARROLLO INTEGRAL DE LA PRIMERA INFANCIA DE CERO A SIEMPRE </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</si>
  <si>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</si>
  <si>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</si>
  <si>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FRANCISCO ANTONIO RIVERO BELTRÁN</t>
  </si>
  <si>
    <t>CALLE 11 # 22-43 BARRIO EL TRIANGULO  CAUCASIA-ANTIOQUIA</t>
  </si>
  <si>
    <t>8147240</t>
  </si>
  <si>
    <t>COOMACOGERENCIA@GMAIL.COM</t>
  </si>
  <si>
    <t>2021-5-10000039</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</si>
  <si>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</si>
  <si>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INSTITUTO COLOMBIANO DE BIENESTAR FAMILIAR</t>
  </si>
  <si>
    <t>0490</t>
  </si>
  <si>
    <t>0688</t>
  </si>
  <si>
    <t>0896</t>
  </si>
  <si>
    <t>0416</t>
  </si>
  <si>
    <t>345</t>
  </si>
  <si>
    <t>1112</t>
  </si>
  <si>
    <t>249</t>
  </si>
  <si>
    <t>756</t>
  </si>
  <si>
    <t>307</t>
  </si>
  <si>
    <t>436</t>
  </si>
  <si>
    <t>PRESTAR LOS SERVICIOS PARA LA ATENCIÓN A LA PRIMERA INFANCIA EN LOS HOGARES COMUNITARIOS DE BIENESTAR HCB, DE CONFORMIDAD CON EL MANUAL OPERATIVO DE LA MODALIDAD COMUNITARIA Y EL SERVICIO HCB FAMILIA MUJER E INFANCIA–FAMI,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</si>
  <si>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</si>
  <si>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PRESTAR LOS SERVICIOS HOGARES COMUNITARIOS DE BIENESTAR FAMILIAR Y FAMI, DE CONFORMIDAD CON LAS DIRECTRICES, LINEAMIENTOS Y PARÁMETROS ESTABLECIDOS POR EL ICBF, EN ARMONÍA CON LA POLÍTICA DE ESTADO PARA EL DESARROLLO INTEGRAL A LA PRIMERA INFANCIA DE CERO A SIEMPRE</t>
  </si>
  <si>
    <t xml:space="preserve">PRESTAR EL SERVICIO DE ATENCION A NIÑAS, NIÑOS Y MUJERES GESTANTES, EN EL MARCO DE LA POLITICA DE ESTADO PARA EL DESARROLLO INTEGRAL A LA PRIMERA INFANCIA ¨DE CERO A SIEMPRE¨ DE CONFORMIDAD CON LAS DIRECTRICES, LINEAMIENTOS Y PARAMETROS ESTABLECIDOS POR EL ICBF PARA EL SERVICIO: HBC FAMILIAR Y HBC FAMI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</si>
  <si>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 RELACIONES ENTRE LAS PARTES DERIVADAS DE LA ENTREGA DE APORTES DEL ICBF A LA ENTIDAD ADMINISTRADORA DEL SERVICIO EN LA MODALIDAD DE HOGARES COMUNITARIOS DE BIENESTAR EN LAS SIGUIENTES FORMAS DE ATENCIÓN: FAMILIARES, GRUPALES, EMPRESARIALES; JARDINES SOCIALES, Y EN LA MODALIDAD FAMI </t>
  </si>
  <si>
    <t>ATENDER A LA PRIMERA INFANCIA EN EL MARCO DE LA POLÍTICA DE ESTADO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FAMILIARES, MÚLTIPLES AGRUPADOS, EMPRESARIALES, JARDINES SOCIALES, FAMI Y HOGARES COMUNITARIOS INTEGRALES.</t>
  </si>
  <si>
    <t>ATENDER A LA PRIMERA INFANCIA EN EL MARCO DE LA ESTRATEGIA “DE CERO A SIEMPRE”, ESPECÍFICAMENTE A NIÑOS (AS) MENORES DE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</si>
  <si>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</si>
  <si>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HOGARES COMUNITARIOS DE BIENESTAR TRADICIONALES, FAMILIARES, MÚLTIPLES AGRUPADOS, EMPRESARIALES, JARDINES SOCIALES, FAMI Y HOGARES COMUNITARIOS INTEGRALES.</t>
  </si>
  <si>
    <t>BRINDAR ATENCIÓN A LA PRIMERA INFANCIA, NIÑOS Y NIÑAS, MENORES DE CINCO AÑOS, DE FAMILIAS CON VULNERABILIDAD ECONÓMICA, SOCIAL, CULTURAL, NUTRICIONAL Y PSICOAFECTIVA, A TRAVÉS DE LOS HOGARES COMUNITARIOS DE BIENESTAR MODALIDADES: 0-5 AÑOS, EN LAS SIGUIENTES FORMAS DE ATENCIÓN: FAMILIARES, MÚLTIPLES,GRUPALES  Y EN LA MODALIDAD FAMI; APOYAR A  ALAS FAMILIAS EN DESARROLLO CON MUJERES GESTANTES, MADRES LACTANTES Y NIÑOS Y NIÑAS MENORES DE DOS (2) AÑOS QUE SE ENCUENTRAN EN VULNERABILIDAD.</t>
  </si>
  <si>
    <t>05007862020</t>
  </si>
  <si>
    <t>05007822020</t>
  </si>
  <si>
    <t xml:space="preserve">0376-2020	</t>
  </si>
  <si>
    <t>0366-2020</t>
  </si>
  <si>
    <t>0386-2020</t>
  </si>
  <si>
    <t>0381-2020</t>
  </si>
  <si>
    <t xml:space="preserve">0420-2020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</si>
</sst>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zoomScale="85" zoomScaleNormal="85" zoomScaleSheetLayoutView="40" zoomScalePageLayoutView="40" workbookViewId="0">
      <selection activeCell="D20" sqref="D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5" t="s">
        <v>2654</v>
      </c>
      <c r="D2" s="196"/>
      <c r="E2" s="196"/>
      <c r="F2" s="196"/>
      <c r="G2" s="196"/>
      <c r="H2" s="196"/>
      <c r="I2" s="196"/>
      <c r="J2" s="196"/>
      <c r="K2" s="196"/>
      <c r="L2" s="171" t="s">
        <v>2640</v>
      </c>
      <c r="M2" s="171"/>
      <c r="N2" s="179" t="s">
        <v>2641</v>
      </c>
      <c r="O2" s="180"/>
    </row>
    <row r="3" spans="1:20" ht="33" customHeight="1" x14ac:dyDescent="0.25">
      <c r="A3" s="9"/>
      <c r="B3" s="8"/>
      <c r="C3" s="197"/>
      <c r="D3" s="198"/>
      <c r="E3" s="198"/>
      <c r="F3" s="198"/>
      <c r="G3" s="198"/>
      <c r="H3" s="198"/>
      <c r="I3" s="198"/>
      <c r="J3" s="198"/>
      <c r="K3" s="198"/>
      <c r="L3" s="181" t="s">
        <v>1</v>
      </c>
      <c r="M3" s="181"/>
      <c r="N3" s="181" t="s">
        <v>2642</v>
      </c>
      <c r="O3" s="183"/>
    </row>
    <row r="4" spans="1:20" ht="24.75" customHeight="1" thickBot="1" x14ac:dyDescent="0.3">
      <c r="A4" s="10"/>
      <c r="B4" s="12"/>
      <c r="C4" s="199"/>
      <c r="D4" s="200"/>
      <c r="E4" s="200"/>
      <c r="F4" s="200"/>
      <c r="G4" s="200"/>
      <c r="H4" s="200"/>
      <c r="I4" s="200"/>
      <c r="J4" s="200"/>
      <c r="K4" s="200"/>
      <c r="L4" s="184" t="s">
        <v>0</v>
      </c>
      <c r="M4" s="184"/>
      <c r="N4" s="184"/>
      <c r="O4" s="185"/>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2" t="s">
        <v>2638</v>
      </c>
      <c r="B6" s="173"/>
      <c r="C6" s="173"/>
      <c r="D6" s="173"/>
      <c r="E6" s="173"/>
      <c r="F6" s="173"/>
      <c r="G6" s="173"/>
      <c r="H6" s="173"/>
      <c r="I6" s="173"/>
      <c r="J6" s="173"/>
      <c r="K6" s="173"/>
      <c r="L6" s="173"/>
      <c r="M6" s="173"/>
      <c r="N6" s="173"/>
      <c r="O6" s="17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175" t="str">
        <f>HYPERLINK("#MI_Oferente_Singular!A114","CAPACIDAD RESIDUAL")</f>
        <v>CAPACIDAD RESIDUAL</v>
      </c>
      <c r="F8" s="176"/>
      <c r="G8" s="177"/>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175" t="str">
        <f>HYPERLINK("#MI_Oferente_Singular!A162","TALENTO HUMANO")</f>
        <v>TALENTO HUMANO</v>
      </c>
      <c r="F9" s="176"/>
      <c r="G9" s="177"/>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175" t="str">
        <f>HYPERLINK("#MI_Oferente_Singular!F162","INFRAESTRUCTURA")</f>
        <v>INFRAESTRUCTURA</v>
      </c>
      <c r="F10" s="176"/>
      <c r="G10" s="177"/>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2684</v>
      </c>
      <c r="D15" s="35"/>
      <c r="E15" s="35"/>
      <c r="F15" s="5"/>
      <c r="G15" s="32" t="s">
        <v>1168</v>
      </c>
      <c r="H15" s="103" t="s">
        <v>36</v>
      </c>
      <c r="I15" s="32" t="s">
        <v>2624</v>
      </c>
      <c r="J15" s="108" t="s">
        <v>2626</v>
      </c>
      <c r="L15" s="201" t="s">
        <v>8</v>
      </c>
      <c r="M15" s="201"/>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2" t="s">
        <v>21</v>
      </c>
      <c r="B17" s="173"/>
      <c r="C17" s="173"/>
      <c r="D17" s="173"/>
      <c r="E17" s="173"/>
      <c r="F17" s="173"/>
      <c r="G17" s="173"/>
      <c r="H17" s="172" t="s">
        <v>12</v>
      </c>
      <c r="I17" s="173"/>
      <c r="J17" s="173"/>
      <c r="K17" s="173"/>
      <c r="L17" s="173"/>
      <c r="M17" s="173"/>
      <c r="N17" s="173"/>
      <c r="O17" s="17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8" t="s">
        <v>2639</v>
      </c>
      <c r="I19" s="131" t="s">
        <v>11</v>
      </c>
      <c r="J19" s="132" t="s">
        <v>10</v>
      </c>
      <c r="K19" s="132" t="s">
        <v>2609</v>
      </c>
      <c r="L19" s="132" t="s">
        <v>1161</v>
      </c>
      <c r="M19" s="132" t="s">
        <v>1162</v>
      </c>
      <c r="N19" s="133" t="s">
        <v>2610</v>
      </c>
      <c r="O19" s="128"/>
      <c r="Q19" s="51"/>
      <c r="R19" s="51"/>
    </row>
    <row r="20" spans="1:23" ht="30" customHeight="1" x14ac:dyDescent="0.25">
      <c r="A20" s="9"/>
      <c r="B20" s="109">
        <v>811001810</v>
      </c>
      <c r="C20" s="5"/>
      <c r="D20" s="73"/>
      <c r="E20" s="5"/>
      <c r="F20" s="5"/>
      <c r="G20" s="5"/>
      <c r="H20" s="178"/>
      <c r="I20" s="140" t="s">
        <v>36</v>
      </c>
      <c r="J20" s="141" t="s">
        <v>146</v>
      </c>
      <c r="K20" s="142">
        <v>1744971856</v>
      </c>
      <c r="L20" s="143"/>
      <c r="M20" s="143">
        <v>44561</v>
      </c>
      <c r="N20" s="126">
        <f>+(M20-L20)/30</f>
        <v>1485.3666666666666</v>
      </c>
      <c r="O20" s="129"/>
      <c r="U20" s="125"/>
      <c r="V20" s="105">
        <f ca="1">NOW()</f>
        <v>44194.843887731484</v>
      </c>
      <c r="W20" s="105">
        <f ca="1">NOW()</f>
        <v>44194.843887731484</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2" t="s">
        <v>2</v>
      </c>
      <c r="C37" s="202"/>
      <c r="D37" s="202"/>
      <c r="E37" s="202"/>
      <c r="F37" s="202"/>
      <c r="G37" s="5"/>
      <c r="H37" s="120"/>
      <c r="I37" s="121"/>
      <c r="J37" s="121"/>
      <c r="K37" s="121"/>
      <c r="L37" s="121"/>
      <c r="M37" s="121"/>
      <c r="N37" s="121"/>
      <c r="O37" s="122"/>
    </row>
    <row r="38" spans="1:16" ht="21" customHeight="1" x14ac:dyDescent="0.25">
      <c r="A38" s="9"/>
      <c r="B38" s="170" t="str">
        <f>VLOOKUP(B20,EAS!A2:B1439,2,0)</f>
        <v>COOPERATIVA MULTIACTIVA DE MADRES COMUNITARIAS</v>
      </c>
      <c r="C38" s="170"/>
      <c r="D38" s="170"/>
      <c r="E38" s="170"/>
      <c r="F38" s="170"/>
      <c r="G38" s="5"/>
      <c r="H38" s="123"/>
      <c r="I38" s="182" t="s">
        <v>7</v>
      </c>
      <c r="J38" s="182"/>
      <c r="K38" s="182"/>
      <c r="L38" s="182"/>
      <c r="M38" s="182"/>
      <c r="N38" s="182"/>
      <c r="O38" s="124"/>
    </row>
    <row r="39" spans="1:16" ht="42.95" customHeight="1" thickBot="1" x14ac:dyDescent="0.3">
      <c r="A39" s="10"/>
      <c r="B39" s="11"/>
      <c r="C39" s="11"/>
      <c r="D39" s="11"/>
      <c r="E39" s="11"/>
      <c r="F39" s="11"/>
      <c r="G39" s="11"/>
      <c r="H39" s="10"/>
      <c r="I39" s="214" t="s">
        <v>2685</v>
      </c>
      <c r="J39" s="214"/>
      <c r="K39" s="214"/>
      <c r="L39" s="214"/>
      <c r="M39" s="214"/>
      <c r="N39" s="214"/>
      <c r="O39" s="12"/>
    </row>
    <row r="40" spans="1:16" ht="15.75" thickBot="1" x14ac:dyDescent="0.3"/>
    <row r="41" spans="1:16" s="19" customFormat="1" ht="31.5" customHeight="1" thickBot="1" x14ac:dyDescent="0.3">
      <c r="A41" s="172" t="s">
        <v>3</v>
      </c>
      <c r="B41" s="173"/>
      <c r="C41" s="173"/>
      <c r="D41" s="173"/>
      <c r="E41" s="173"/>
      <c r="F41" s="173"/>
      <c r="G41" s="173"/>
      <c r="H41" s="173"/>
      <c r="I41" s="173"/>
      <c r="J41" s="173"/>
      <c r="K41" s="173"/>
      <c r="L41" s="173"/>
      <c r="M41" s="173"/>
      <c r="N41" s="173"/>
      <c r="O41" s="174"/>
      <c r="P41" s="76"/>
    </row>
    <row r="42" spans="1:16" ht="8.25" customHeight="1" thickBot="1" x14ac:dyDescent="0.3"/>
    <row r="43" spans="1:16" s="19" customFormat="1" ht="31.5" customHeight="1" thickBot="1" x14ac:dyDescent="0.3">
      <c r="A43" s="216" t="s">
        <v>4</v>
      </c>
      <c r="B43" s="217"/>
      <c r="C43" s="217"/>
      <c r="D43" s="217"/>
      <c r="E43" s="217"/>
      <c r="F43" s="217"/>
      <c r="G43" s="217"/>
      <c r="H43" s="217"/>
      <c r="I43" s="217"/>
      <c r="J43" s="217"/>
      <c r="K43" s="217"/>
      <c r="L43" s="217"/>
      <c r="M43" s="217"/>
      <c r="N43" s="217"/>
      <c r="O43" s="218"/>
      <c r="P43" s="76"/>
    </row>
    <row r="44" spans="1:16" ht="15" customHeight="1" x14ac:dyDescent="0.25">
      <c r="A44" s="219" t="s">
        <v>2655</v>
      </c>
      <c r="B44" s="220"/>
      <c r="C44" s="220"/>
      <c r="D44" s="220"/>
      <c r="E44" s="220"/>
      <c r="F44" s="220"/>
      <c r="G44" s="220"/>
      <c r="H44" s="220"/>
      <c r="I44" s="220"/>
      <c r="J44" s="220"/>
      <c r="K44" s="220"/>
      <c r="L44" s="220"/>
      <c r="M44" s="220"/>
      <c r="N44" s="220"/>
      <c r="O44" s="221"/>
    </row>
    <row r="45" spans="1:16" x14ac:dyDescent="0.25">
      <c r="A45" s="222"/>
      <c r="B45" s="223"/>
      <c r="C45" s="223"/>
      <c r="D45" s="223"/>
      <c r="E45" s="223"/>
      <c r="F45" s="223"/>
      <c r="G45" s="223"/>
      <c r="H45" s="223"/>
      <c r="I45" s="223"/>
      <c r="J45" s="223"/>
      <c r="K45" s="223"/>
      <c r="L45" s="223"/>
      <c r="M45" s="223"/>
      <c r="N45" s="223"/>
      <c r="O45" s="224"/>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2686</v>
      </c>
      <c r="C48" s="115" t="s">
        <v>31</v>
      </c>
      <c r="D48" s="112" t="s">
        <v>2687</v>
      </c>
      <c r="E48" s="136">
        <v>43922</v>
      </c>
      <c r="F48" s="136">
        <v>44165</v>
      </c>
      <c r="G48" s="151">
        <f>IF(AND(E48&lt;&gt;"",F48&lt;&gt;""),((F48-E48)/30),"")</f>
        <v>8.1</v>
      </c>
      <c r="H48" s="113" t="s">
        <v>2697</v>
      </c>
      <c r="I48" s="112" t="s">
        <v>36</v>
      </c>
      <c r="J48" s="112" t="s">
        <v>146</v>
      </c>
      <c r="K48" s="114">
        <v>3716891221</v>
      </c>
      <c r="L48" s="115" t="s">
        <v>1148</v>
      </c>
      <c r="M48" s="110"/>
      <c r="N48" s="115" t="s">
        <v>2634</v>
      </c>
      <c r="O48" s="115" t="s">
        <v>1148</v>
      </c>
      <c r="P48" s="78"/>
    </row>
    <row r="49" spans="1:16" s="6" customFormat="1" ht="24.75" customHeight="1" x14ac:dyDescent="0.25">
      <c r="A49" s="134">
        <v>2</v>
      </c>
      <c r="B49" s="113" t="s">
        <v>2686</v>
      </c>
      <c r="C49" s="115" t="s">
        <v>31</v>
      </c>
      <c r="D49" s="112" t="s">
        <v>2688</v>
      </c>
      <c r="E49" s="136">
        <v>43800</v>
      </c>
      <c r="F49" s="136">
        <v>43920</v>
      </c>
      <c r="G49" s="151">
        <f t="shared" ref="G49:G50" si="2">IF(AND(E49&lt;&gt;"",F49&lt;&gt;""),((F49-E49)/30),"")</f>
        <v>4</v>
      </c>
      <c r="H49" s="113" t="s">
        <v>2698</v>
      </c>
      <c r="I49" s="112" t="s">
        <v>36</v>
      </c>
      <c r="J49" s="112" t="s">
        <v>146</v>
      </c>
      <c r="K49" s="114">
        <v>2269314702</v>
      </c>
      <c r="L49" s="115" t="s">
        <v>1148</v>
      </c>
      <c r="M49" s="110"/>
      <c r="N49" s="115" t="s">
        <v>2634</v>
      </c>
      <c r="O49" s="115" t="s">
        <v>1148</v>
      </c>
      <c r="P49" s="78"/>
    </row>
    <row r="50" spans="1:16" s="6" customFormat="1" ht="24.75" customHeight="1" x14ac:dyDescent="0.25">
      <c r="A50" s="134">
        <v>3</v>
      </c>
      <c r="B50" s="113" t="s">
        <v>2686</v>
      </c>
      <c r="C50" s="115" t="s">
        <v>31</v>
      </c>
      <c r="D50" s="112" t="s">
        <v>2689</v>
      </c>
      <c r="E50" s="136">
        <v>43450</v>
      </c>
      <c r="F50" s="136">
        <v>43799</v>
      </c>
      <c r="G50" s="151">
        <f t="shared" si="2"/>
        <v>11.633333333333333</v>
      </c>
      <c r="H50" s="113" t="s">
        <v>2699</v>
      </c>
      <c r="I50" s="112" t="s">
        <v>36</v>
      </c>
      <c r="J50" s="112" t="s">
        <v>146</v>
      </c>
      <c r="K50" s="114">
        <v>666028545</v>
      </c>
      <c r="L50" s="115" t="s">
        <v>1148</v>
      </c>
      <c r="M50" s="110"/>
      <c r="N50" s="115" t="s">
        <v>27</v>
      </c>
      <c r="O50" s="115" t="s">
        <v>1148</v>
      </c>
      <c r="P50" s="78"/>
    </row>
    <row r="51" spans="1:16" s="6" customFormat="1" ht="24.75" customHeight="1" outlineLevel="1" x14ac:dyDescent="0.25">
      <c r="A51" s="134">
        <v>4</v>
      </c>
      <c r="B51" s="113" t="s">
        <v>2686</v>
      </c>
      <c r="C51" s="115" t="s">
        <v>31</v>
      </c>
      <c r="D51" s="112" t="s">
        <v>2690</v>
      </c>
      <c r="E51" s="136">
        <v>43313</v>
      </c>
      <c r="F51" s="136">
        <v>43449</v>
      </c>
      <c r="G51" s="151">
        <f t="shared" ref="G51:G107" si="3">IF(AND(E51&lt;&gt;"",F51&lt;&gt;""),((F51-E51)/30),"")</f>
        <v>4.5333333333333332</v>
      </c>
      <c r="H51" s="111" t="s">
        <v>2700</v>
      </c>
      <c r="I51" s="112" t="s">
        <v>36</v>
      </c>
      <c r="J51" s="112" t="s">
        <v>146</v>
      </c>
      <c r="K51" s="114">
        <v>2797572330</v>
      </c>
      <c r="L51" s="115" t="s">
        <v>1148</v>
      </c>
      <c r="M51" s="110"/>
      <c r="N51" s="115" t="s">
        <v>27</v>
      </c>
      <c r="O51" s="115" t="s">
        <v>26</v>
      </c>
      <c r="P51" s="78"/>
    </row>
    <row r="52" spans="1:16" s="7" customFormat="1" ht="24.75" customHeight="1" outlineLevel="1" x14ac:dyDescent="0.25">
      <c r="A52" s="135">
        <v>5</v>
      </c>
      <c r="B52" s="113" t="s">
        <v>2686</v>
      </c>
      <c r="C52" s="115" t="s">
        <v>31</v>
      </c>
      <c r="D52" s="112" t="s">
        <v>2691</v>
      </c>
      <c r="E52" s="136">
        <v>42397</v>
      </c>
      <c r="F52" s="136">
        <v>42674</v>
      </c>
      <c r="G52" s="151">
        <f t="shared" si="3"/>
        <v>9.2333333333333325</v>
      </c>
      <c r="H52" s="113" t="s">
        <v>2701</v>
      </c>
      <c r="I52" s="112" t="s">
        <v>36</v>
      </c>
      <c r="J52" s="112" t="s">
        <v>146</v>
      </c>
      <c r="K52" s="114">
        <v>3828275268</v>
      </c>
      <c r="L52" s="115" t="s">
        <v>1148</v>
      </c>
      <c r="M52" s="110"/>
      <c r="N52" s="115" t="s">
        <v>27</v>
      </c>
      <c r="O52" s="115" t="s">
        <v>1148</v>
      </c>
      <c r="P52" s="79"/>
    </row>
    <row r="53" spans="1:16" s="7" customFormat="1" ht="24.75" customHeight="1" outlineLevel="1" x14ac:dyDescent="0.25">
      <c r="A53" s="135">
        <v>6</v>
      </c>
      <c r="B53" s="113" t="s">
        <v>2686</v>
      </c>
      <c r="C53" s="115" t="s">
        <v>31</v>
      </c>
      <c r="D53" s="112" t="s">
        <v>2692</v>
      </c>
      <c r="E53" s="136">
        <v>42678</v>
      </c>
      <c r="F53" s="136">
        <v>43312</v>
      </c>
      <c r="G53" s="151">
        <f t="shared" si="3"/>
        <v>21.133333333333333</v>
      </c>
      <c r="H53" s="111" t="s">
        <v>2702</v>
      </c>
      <c r="I53" s="112" t="s">
        <v>36</v>
      </c>
      <c r="J53" s="112" t="s">
        <v>146</v>
      </c>
      <c r="K53" s="114">
        <v>12083135293</v>
      </c>
      <c r="L53" s="115" t="s">
        <v>1148</v>
      </c>
      <c r="M53" s="110"/>
      <c r="N53" s="115" t="s">
        <v>27</v>
      </c>
      <c r="O53" s="115" t="s">
        <v>1148</v>
      </c>
      <c r="P53" s="79"/>
    </row>
    <row r="54" spans="1:16" s="7" customFormat="1" ht="24.75" customHeight="1" outlineLevel="1" x14ac:dyDescent="0.25">
      <c r="A54" s="135">
        <v>7</v>
      </c>
      <c r="B54" s="113" t="s">
        <v>2686</v>
      </c>
      <c r="C54" s="115" t="s">
        <v>31</v>
      </c>
      <c r="D54" s="112" t="s">
        <v>2693</v>
      </c>
      <c r="E54" s="136">
        <v>42037</v>
      </c>
      <c r="F54" s="136">
        <v>42369</v>
      </c>
      <c r="G54" s="151">
        <f t="shared" si="3"/>
        <v>11.066666666666666</v>
      </c>
      <c r="H54" s="113" t="s">
        <v>2703</v>
      </c>
      <c r="I54" s="112" t="s">
        <v>36</v>
      </c>
      <c r="J54" s="112" t="s">
        <v>146</v>
      </c>
      <c r="K54" s="114">
        <v>4351153881</v>
      </c>
      <c r="L54" s="115" t="s">
        <v>1148</v>
      </c>
      <c r="M54" s="110"/>
      <c r="N54" s="115" t="s">
        <v>27</v>
      </c>
      <c r="O54" s="115" t="s">
        <v>1148</v>
      </c>
      <c r="P54" s="79"/>
    </row>
    <row r="55" spans="1:16" s="7" customFormat="1" ht="24.75" customHeight="1" outlineLevel="1" x14ac:dyDescent="0.25">
      <c r="A55" s="135">
        <v>8</v>
      </c>
      <c r="B55" s="113" t="s">
        <v>2686</v>
      </c>
      <c r="C55" s="115" t="s">
        <v>31</v>
      </c>
      <c r="D55" s="112" t="s">
        <v>2694</v>
      </c>
      <c r="E55" s="136">
        <v>41526</v>
      </c>
      <c r="F55" s="136">
        <v>42004</v>
      </c>
      <c r="G55" s="151">
        <f t="shared" si="3"/>
        <v>15.933333333333334</v>
      </c>
      <c r="H55" s="113" t="s">
        <v>2704</v>
      </c>
      <c r="I55" s="112" t="s">
        <v>36</v>
      </c>
      <c r="J55" s="112" t="s">
        <v>146</v>
      </c>
      <c r="K55" s="114">
        <v>1923338510</v>
      </c>
      <c r="L55" s="115" t="s">
        <v>1148</v>
      </c>
      <c r="M55" s="110"/>
      <c r="N55" s="115" t="s">
        <v>27</v>
      </c>
      <c r="O55" s="115" t="s">
        <v>1148</v>
      </c>
      <c r="P55" s="79"/>
    </row>
    <row r="56" spans="1:16" s="7" customFormat="1" ht="24.75" customHeight="1" outlineLevel="1" x14ac:dyDescent="0.25">
      <c r="A56" s="135">
        <v>9</v>
      </c>
      <c r="B56" s="113" t="s">
        <v>2686</v>
      </c>
      <c r="C56" s="115" t="s">
        <v>31</v>
      </c>
      <c r="D56" s="112" t="s">
        <v>2695</v>
      </c>
      <c r="E56" s="136">
        <v>40928</v>
      </c>
      <c r="F56" s="136">
        <v>41274</v>
      </c>
      <c r="G56" s="151">
        <f t="shared" si="3"/>
        <v>11.533333333333333</v>
      </c>
      <c r="H56" s="113" t="s">
        <v>2705</v>
      </c>
      <c r="I56" s="112" t="s">
        <v>36</v>
      </c>
      <c r="J56" s="112" t="s">
        <v>146</v>
      </c>
      <c r="K56" s="114">
        <v>2121897482</v>
      </c>
      <c r="L56" s="115" t="s">
        <v>1148</v>
      </c>
      <c r="M56" s="110"/>
      <c r="N56" s="115" t="s">
        <v>27</v>
      </c>
      <c r="O56" s="115" t="s">
        <v>1148</v>
      </c>
      <c r="P56" s="79"/>
    </row>
    <row r="57" spans="1:16" s="7" customFormat="1" ht="24.75" customHeight="1" outlineLevel="1" x14ac:dyDescent="0.25">
      <c r="A57" s="135">
        <v>10</v>
      </c>
      <c r="B57" s="113" t="s">
        <v>2686</v>
      </c>
      <c r="C57" s="115" t="s">
        <v>31</v>
      </c>
      <c r="D57" s="112" t="s">
        <v>2696</v>
      </c>
      <c r="E57" s="136">
        <v>40563</v>
      </c>
      <c r="F57" s="136">
        <v>40908</v>
      </c>
      <c r="G57" s="151">
        <f t="shared" si="3"/>
        <v>11.5</v>
      </c>
      <c r="H57" s="113" t="s">
        <v>2706</v>
      </c>
      <c r="I57" s="112" t="s">
        <v>36</v>
      </c>
      <c r="J57" s="112" t="s">
        <v>146</v>
      </c>
      <c r="K57" s="114">
        <v>2048415118</v>
      </c>
      <c r="L57" s="115" t="s">
        <v>1148</v>
      </c>
      <c r="M57" s="110"/>
      <c r="N57" s="115" t="s">
        <v>27</v>
      </c>
      <c r="O57" s="115" t="s">
        <v>1148</v>
      </c>
      <c r="P57" s="79"/>
    </row>
    <row r="58" spans="1:16" s="7" customFormat="1" ht="24.75" customHeight="1" outlineLevel="1" x14ac:dyDescent="0.25">
      <c r="A58" s="135">
        <v>11</v>
      </c>
      <c r="B58" s="113"/>
      <c r="C58" s="115"/>
      <c r="D58" s="112"/>
      <c r="E58" s="136"/>
      <c r="F58" s="136"/>
      <c r="G58" s="151" t="str">
        <f t="shared" si="3"/>
        <v/>
      </c>
      <c r="H58" s="113"/>
      <c r="I58" s="112"/>
      <c r="J58" s="112"/>
      <c r="K58" s="114"/>
      <c r="L58" s="115"/>
      <c r="M58" s="110"/>
      <c r="N58" s="115"/>
      <c r="O58" s="115"/>
      <c r="P58" s="79"/>
    </row>
    <row r="59" spans="1:16" s="7" customFormat="1" ht="24.75" customHeight="1" outlineLevel="1" x14ac:dyDescent="0.25">
      <c r="A59" s="135">
        <v>12</v>
      </c>
      <c r="B59" s="113"/>
      <c r="C59" s="115"/>
      <c r="D59" s="112"/>
      <c r="E59" s="136"/>
      <c r="F59" s="136"/>
      <c r="G59" s="151" t="str">
        <f t="shared" si="3"/>
        <v/>
      </c>
      <c r="H59" s="113"/>
      <c r="I59" s="112"/>
      <c r="J59" s="112"/>
      <c r="K59" s="114"/>
      <c r="L59" s="115"/>
      <c r="M59" s="110"/>
      <c r="N59" s="115"/>
      <c r="O59" s="115"/>
      <c r="P59" s="79"/>
    </row>
    <row r="60" spans="1:16" s="7" customFormat="1" ht="24.75" customHeight="1" outlineLevel="1" x14ac:dyDescent="0.25">
      <c r="A60" s="135">
        <v>13</v>
      </c>
      <c r="B60" s="113"/>
      <c r="C60" s="115"/>
      <c r="D60" s="112"/>
      <c r="E60" s="136"/>
      <c r="F60" s="136"/>
      <c r="G60" s="151" t="str">
        <f t="shared" si="3"/>
        <v/>
      </c>
      <c r="H60" s="113"/>
      <c r="I60" s="112"/>
      <c r="J60" s="112"/>
      <c r="K60" s="114"/>
      <c r="L60" s="115"/>
      <c r="M60" s="110"/>
      <c r="N60" s="115"/>
      <c r="O60" s="115"/>
      <c r="P60" s="79"/>
    </row>
    <row r="61" spans="1:16" s="7" customFormat="1" ht="24.75" customHeight="1" outlineLevel="1" x14ac:dyDescent="0.25">
      <c r="A61" s="135">
        <v>14</v>
      </c>
      <c r="B61" s="64"/>
      <c r="C61" s="65"/>
      <c r="D61" s="63"/>
      <c r="E61" s="136"/>
      <c r="F61" s="136"/>
      <c r="G61" s="151" t="str">
        <f t="shared" si="3"/>
        <v/>
      </c>
      <c r="H61" s="64"/>
      <c r="I61" s="63"/>
      <c r="J61" s="63"/>
      <c r="K61" s="66"/>
      <c r="L61" s="65"/>
      <c r="M61" s="67"/>
      <c r="N61" s="65"/>
      <c r="O61" s="65"/>
      <c r="P61" s="79"/>
    </row>
    <row r="62" spans="1:16" s="7" customFormat="1" ht="24.75" customHeight="1" outlineLevel="1" x14ac:dyDescent="0.25">
      <c r="A62" s="135">
        <v>15</v>
      </c>
      <c r="B62" s="64"/>
      <c r="C62" s="65"/>
      <c r="D62" s="63"/>
      <c r="E62" s="136"/>
      <c r="F62" s="136"/>
      <c r="G62" s="151" t="str">
        <f t="shared" si="3"/>
        <v/>
      </c>
      <c r="H62" s="64"/>
      <c r="I62" s="63"/>
      <c r="J62" s="63"/>
      <c r="K62" s="66"/>
      <c r="L62" s="65"/>
      <c r="M62" s="67"/>
      <c r="N62" s="65"/>
      <c r="O62" s="65"/>
      <c r="P62" s="79"/>
    </row>
    <row r="63" spans="1:16" s="7" customFormat="1" ht="24.75" customHeight="1" outlineLevel="1" x14ac:dyDescent="0.25">
      <c r="A63" s="135">
        <v>16</v>
      </c>
      <c r="B63" s="64"/>
      <c r="C63" s="65"/>
      <c r="D63" s="63"/>
      <c r="E63" s="136"/>
      <c r="F63" s="136"/>
      <c r="G63" s="151" t="str">
        <f t="shared" si="3"/>
        <v/>
      </c>
      <c r="H63" s="64"/>
      <c r="I63" s="63"/>
      <c r="J63" s="63"/>
      <c r="K63" s="66"/>
      <c r="L63" s="65"/>
      <c r="M63" s="67"/>
      <c r="N63" s="65"/>
      <c r="O63" s="65"/>
      <c r="P63" s="79"/>
    </row>
    <row r="64" spans="1:16" s="7" customFormat="1" ht="24.75" customHeight="1" outlineLevel="1" x14ac:dyDescent="0.25">
      <c r="A64" s="135">
        <v>17</v>
      </c>
      <c r="B64" s="64"/>
      <c r="C64" s="65"/>
      <c r="D64" s="63"/>
      <c r="E64" s="136"/>
      <c r="F64" s="136"/>
      <c r="G64" s="151" t="str">
        <f t="shared" si="3"/>
        <v/>
      </c>
      <c r="H64" s="64"/>
      <c r="I64" s="63"/>
      <c r="J64" s="63"/>
      <c r="K64" s="66"/>
      <c r="L64" s="65"/>
      <c r="M64" s="67"/>
      <c r="N64" s="65"/>
      <c r="O64" s="65"/>
      <c r="P64" s="79"/>
    </row>
    <row r="65" spans="1:16" s="7" customFormat="1" ht="24.75" customHeight="1" outlineLevel="1" x14ac:dyDescent="0.25">
      <c r="A65" s="135">
        <v>18</v>
      </c>
      <c r="B65" s="64"/>
      <c r="C65" s="65"/>
      <c r="D65" s="63"/>
      <c r="E65" s="136"/>
      <c r="F65" s="136"/>
      <c r="G65" s="151" t="str">
        <f t="shared" si="3"/>
        <v/>
      </c>
      <c r="H65" s="64"/>
      <c r="I65" s="63"/>
      <c r="J65" s="63"/>
      <c r="K65" s="66"/>
      <c r="L65" s="65"/>
      <c r="M65" s="67"/>
      <c r="N65" s="65"/>
      <c r="O65" s="65"/>
      <c r="P65" s="79"/>
    </row>
    <row r="66" spans="1:16" s="7" customFormat="1" ht="24.75" customHeight="1" outlineLevel="1" x14ac:dyDescent="0.25">
      <c r="A66" s="135">
        <v>19</v>
      </c>
      <c r="B66" s="64"/>
      <c r="C66" s="65"/>
      <c r="D66" s="63"/>
      <c r="E66" s="136"/>
      <c r="F66" s="136"/>
      <c r="G66" s="151" t="str">
        <f t="shared" si="3"/>
        <v/>
      </c>
      <c r="H66" s="64"/>
      <c r="I66" s="63"/>
      <c r="J66" s="63"/>
      <c r="K66" s="66"/>
      <c r="L66" s="65"/>
      <c r="M66" s="67"/>
      <c r="N66" s="65"/>
      <c r="O66" s="65"/>
      <c r="P66" s="79"/>
    </row>
    <row r="67" spans="1:16" s="7" customFormat="1" ht="24.75" customHeight="1" outlineLevel="1" x14ac:dyDescent="0.25">
      <c r="A67" s="135">
        <v>20</v>
      </c>
      <c r="B67" s="64"/>
      <c r="C67" s="65"/>
      <c r="D67" s="63"/>
      <c r="E67" s="136"/>
      <c r="F67" s="136"/>
      <c r="G67" s="151" t="str">
        <f t="shared" si="3"/>
        <v/>
      </c>
      <c r="H67" s="64"/>
      <c r="I67" s="63"/>
      <c r="J67" s="63"/>
      <c r="K67" s="66"/>
      <c r="L67" s="65"/>
      <c r="M67" s="67"/>
      <c r="N67" s="65"/>
      <c r="O67" s="65"/>
      <c r="P67" s="79"/>
    </row>
    <row r="68" spans="1:16" s="7" customFormat="1" ht="24.75" customHeight="1" outlineLevel="1" x14ac:dyDescent="0.25">
      <c r="A68" s="135">
        <v>21</v>
      </c>
      <c r="B68" s="64"/>
      <c r="C68" s="65"/>
      <c r="D68" s="63"/>
      <c r="E68" s="136"/>
      <c r="F68" s="136"/>
      <c r="G68" s="151" t="str">
        <f t="shared" si="3"/>
        <v/>
      </c>
      <c r="H68" s="64"/>
      <c r="I68" s="63"/>
      <c r="J68" s="63"/>
      <c r="K68" s="66"/>
      <c r="L68" s="65"/>
      <c r="M68" s="67"/>
      <c r="N68" s="65"/>
      <c r="O68" s="65"/>
      <c r="P68" s="79"/>
    </row>
    <row r="69" spans="1:16" s="7" customFormat="1" ht="24.75" customHeight="1" outlineLevel="1" x14ac:dyDescent="0.25">
      <c r="A69" s="135">
        <v>22</v>
      </c>
      <c r="B69" s="64"/>
      <c r="C69" s="65"/>
      <c r="D69" s="63"/>
      <c r="E69" s="136"/>
      <c r="F69" s="136"/>
      <c r="G69" s="151" t="str">
        <f t="shared" si="3"/>
        <v/>
      </c>
      <c r="H69" s="64"/>
      <c r="I69" s="63"/>
      <c r="J69" s="63"/>
      <c r="K69" s="66"/>
      <c r="L69" s="65"/>
      <c r="M69" s="67"/>
      <c r="N69" s="65"/>
      <c r="O69" s="65"/>
      <c r="P69" s="79"/>
    </row>
    <row r="70" spans="1:16" s="7" customFormat="1" ht="24.75" customHeight="1" outlineLevel="1" x14ac:dyDescent="0.25">
      <c r="A70" s="135">
        <v>23</v>
      </c>
      <c r="B70" s="64"/>
      <c r="C70" s="65"/>
      <c r="D70" s="63"/>
      <c r="E70" s="136"/>
      <c r="F70" s="136"/>
      <c r="G70" s="151" t="str">
        <f t="shared" si="3"/>
        <v/>
      </c>
      <c r="H70" s="64"/>
      <c r="I70" s="63"/>
      <c r="J70" s="63"/>
      <c r="K70" s="66"/>
      <c r="L70" s="65"/>
      <c r="M70" s="67"/>
      <c r="N70" s="65"/>
      <c r="O70" s="65"/>
      <c r="P70" s="79"/>
    </row>
    <row r="71" spans="1:16" s="7" customFormat="1" ht="24.75" customHeight="1" outlineLevel="1" x14ac:dyDescent="0.25">
      <c r="A71" s="135">
        <v>24</v>
      </c>
      <c r="B71" s="64"/>
      <c r="C71" s="65"/>
      <c r="D71" s="63"/>
      <c r="E71" s="136"/>
      <c r="F71" s="136"/>
      <c r="G71" s="151" t="str">
        <f t="shared" si="3"/>
        <v/>
      </c>
      <c r="H71" s="64"/>
      <c r="I71" s="63"/>
      <c r="J71" s="63"/>
      <c r="K71" s="66"/>
      <c r="L71" s="65"/>
      <c r="M71" s="67"/>
      <c r="N71" s="65"/>
      <c r="O71" s="65"/>
      <c r="P71" s="79"/>
    </row>
    <row r="72" spans="1:16" s="7" customFormat="1" ht="24.75" customHeight="1" outlineLevel="1" x14ac:dyDescent="0.25">
      <c r="A72" s="135">
        <v>25</v>
      </c>
      <c r="B72" s="64"/>
      <c r="C72" s="65"/>
      <c r="D72" s="63"/>
      <c r="E72" s="136"/>
      <c r="F72" s="136"/>
      <c r="G72" s="151" t="str">
        <f t="shared" si="3"/>
        <v/>
      </c>
      <c r="H72" s="64"/>
      <c r="I72" s="63"/>
      <c r="J72" s="63"/>
      <c r="K72" s="66"/>
      <c r="L72" s="65"/>
      <c r="M72" s="67"/>
      <c r="N72" s="65"/>
      <c r="O72" s="65"/>
      <c r="P72" s="79"/>
    </row>
    <row r="73" spans="1:16" s="7" customFormat="1" ht="24.75" customHeight="1" outlineLevel="1" x14ac:dyDescent="0.25">
      <c r="A73" s="135">
        <v>26</v>
      </c>
      <c r="B73" s="64"/>
      <c r="C73" s="65"/>
      <c r="D73" s="63"/>
      <c r="E73" s="136"/>
      <c r="F73" s="136"/>
      <c r="G73" s="151" t="str">
        <f t="shared" si="3"/>
        <v/>
      </c>
      <c r="H73" s="64"/>
      <c r="I73" s="63"/>
      <c r="J73" s="63"/>
      <c r="K73" s="66"/>
      <c r="L73" s="65"/>
      <c r="M73" s="67"/>
      <c r="N73" s="65"/>
      <c r="O73" s="65"/>
      <c r="P73" s="79"/>
    </row>
    <row r="74" spans="1:16" s="7" customFormat="1" ht="24.75" customHeight="1" outlineLevel="1" x14ac:dyDescent="0.25">
      <c r="A74" s="135">
        <v>27</v>
      </c>
      <c r="B74" s="64"/>
      <c r="C74" s="65"/>
      <c r="D74" s="63"/>
      <c r="E74" s="136"/>
      <c r="F74" s="136"/>
      <c r="G74" s="151" t="str">
        <f t="shared" si="3"/>
        <v/>
      </c>
      <c r="H74" s="64"/>
      <c r="I74" s="63"/>
      <c r="J74" s="63"/>
      <c r="K74" s="66"/>
      <c r="L74" s="65"/>
      <c r="M74" s="67"/>
      <c r="N74" s="65"/>
      <c r="O74" s="65"/>
      <c r="P74" s="79"/>
    </row>
    <row r="75" spans="1:16" s="7" customFormat="1" ht="24.75" customHeight="1" outlineLevel="1" x14ac:dyDescent="0.25">
      <c r="A75" s="135">
        <v>28</v>
      </c>
      <c r="B75" s="64"/>
      <c r="C75" s="65"/>
      <c r="D75" s="63"/>
      <c r="E75" s="136"/>
      <c r="F75" s="136"/>
      <c r="G75" s="151" t="str">
        <f t="shared" si="3"/>
        <v/>
      </c>
      <c r="H75" s="64"/>
      <c r="I75" s="63"/>
      <c r="J75" s="63"/>
      <c r="K75" s="66"/>
      <c r="L75" s="65"/>
      <c r="M75" s="67"/>
      <c r="N75" s="65"/>
      <c r="O75" s="65"/>
      <c r="P75" s="79"/>
    </row>
    <row r="76" spans="1:16" s="7" customFormat="1" ht="24.75" customHeight="1" outlineLevel="1" x14ac:dyDescent="0.25">
      <c r="A76" s="135">
        <v>29</v>
      </c>
      <c r="B76" s="64"/>
      <c r="C76" s="65"/>
      <c r="D76" s="63"/>
      <c r="E76" s="136"/>
      <c r="F76" s="136"/>
      <c r="G76" s="151" t="str">
        <f t="shared" si="3"/>
        <v/>
      </c>
      <c r="H76" s="64"/>
      <c r="I76" s="63"/>
      <c r="J76" s="63"/>
      <c r="K76" s="66"/>
      <c r="L76" s="65"/>
      <c r="M76" s="67"/>
      <c r="N76" s="65"/>
      <c r="O76" s="65"/>
      <c r="P76" s="79"/>
    </row>
    <row r="77" spans="1:16" s="7" customFormat="1" ht="24.75" customHeight="1" outlineLevel="1" x14ac:dyDescent="0.25">
      <c r="A77" s="135">
        <v>30</v>
      </c>
      <c r="B77" s="64"/>
      <c r="C77" s="65"/>
      <c r="D77" s="63"/>
      <c r="E77" s="136"/>
      <c r="F77" s="136"/>
      <c r="G77" s="151" t="str">
        <f t="shared" si="3"/>
        <v/>
      </c>
      <c r="H77" s="64"/>
      <c r="I77" s="63"/>
      <c r="J77" s="63"/>
      <c r="K77" s="66"/>
      <c r="L77" s="65"/>
      <c r="M77" s="67"/>
      <c r="N77" s="65"/>
      <c r="O77" s="65"/>
      <c r="P77" s="79"/>
    </row>
    <row r="78" spans="1:16" s="7" customFormat="1" ht="24.75" customHeight="1" outlineLevel="1" x14ac:dyDescent="0.25">
      <c r="A78" s="135">
        <v>31</v>
      </c>
      <c r="B78" s="64"/>
      <c r="C78" s="65"/>
      <c r="D78" s="63"/>
      <c r="E78" s="136"/>
      <c r="F78" s="136"/>
      <c r="G78" s="151" t="str">
        <f t="shared" si="3"/>
        <v/>
      </c>
      <c r="H78" s="64"/>
      <c r="I78" s="63"/>
      <c r="J78" s="63"/>
      <c r="K78" s="66"/>
      <c r="L78" s="65"/>
      <c r="M78" s="67"/>
      <c r="N78" s="65"/>
      <c r="O78" s="65"/>
      <c r="P78" s="79"/>
    </row>
    <row r="79" spans="1:16" s="7" customFormat="1" ht="24.75" customHeight="1" outlineLevel="1" x14ac:dyDescent="0.25">
      <c r="A79" s="135">
        <v>32</v>
      </c>
      <c r="B79" s="64"/>
      <c r="C79" s="65"/>
      <c r="D79" s="63"/>
      <c r="E79" s="136"/>
      <c r="F79" s="136"/>
      <c r="G79" s="151" t="str">
        <f t="shared" si="3"/>
        <v/>
      </c>
      <c r="H79" s="64"/>
      <c r="I79" s="63"/>
      <c r="J79" s="63"/>
      <c r="K79" s="66"/>
      <c r="L79" s="65"/>
      <c r="M79" s="67"/>
      <c r="N79" s="65"/>
      <c r="O79" s="65"/>
      <c r="P79" s="79"/>
    </row>
    <row r="80" spans="1:16" s="7" customFormat="1" ht="24.75" customHeight="1" outlineLevel="1" x14ac:dyDescent="0.25">
      <c r="A80" s="135">
        <v>33</v>
      </c>
      <c r="B80" s="64"/>
      <c r="C80" s="65"/>
      <c r="D80" s="63"/>
      <c r="E80" s="136"/>
      <c r="F80" s="136"/>
      <c r="G80" s="151" t="str">
        <f t="shared" si="3"/>
        <v/>
      </c>
      <c r="H80" s="64"/>
      <c r="I80" s="63"/>
      <c r="J80" s="63"/>
      <c r="K80" s="66"/>
      <c r="L80" s="65"/>
      <c r="M80" s="67"/>
      <c r="N80" s="65"/>
      <c r="O80" s="65"/>
      <c r="P80" s="79"/>
    </row>
    <row r="81" spans="1:16" s="7" customFormat="1" ht="24.75" customHeight="1" outlineLevel="1" x14ac:dyDescent="0.25">
      <c r="A81" s="135">
        <v>34</v>
      </c>
      <c r="B81" s="64"/>
      <c r="C81" s="65"/>
      <c r="D81" s="63"/>
      <c r="E81" s="136"/>
      <c r="F81" s="136"/>
      <c r="G81" s="151" t="str">
        <f t="shared" si="3"/>
        <v/>
      </c>
      <c r="H81" s="64"/>
      <c r="I81" s="63"/>
      <c r="J81" s="63"/>
      <c r="K81" s="66"/>
      <c r="L81" s="65"/>
      <c r="M81" s="67"/>
      <c r="N81" s="65"/>
      <c r="O81" s="65"/>
      <c r="P81" s="79"/>
    </row>
    <row r="82" spans="1:16" s="7" customFormat="1" ht="24.75" customHeight="1" outlineLevel="1" x14ac:dyDescent="0.25">
      <c r="A82" s="135">
        <v>35</v>
      </c>
      <c r="B82" s="64"/>
      <c r="C82" s="65"/>
      <c r="D82" s="63"/>
      <c r="E82" s="136"/>
      <c r="F82" s="136"/>
      <c r="G82" s="151" t="str">
        <f t="shared" si="3"/>
        <v/>
      </c>
      <c r="H82" s="64"/>
      <c r="I82" s="63"/>
      <c r="J82" s="63"/>
      <c r="K82" s="66"/>
      <c r="L82" s="65"/>
      <c r="M82" s="67"/>
      <c r="N82" s="65"/>
      <c r="O82" s="65"/>
      <c r="P82" s="79"/>
    </row>
    <row r="83" spans="1:16" s="7" customFormat="1" ht="24.75" customHeight="1" outlineLevel="1" x14ac:dyDescent="0.25">
      <c r="A83" s="135">
        <v>36</v>
      </c>
      <c r="B83" s="64"/>
      <c r="C83" s="65"/>
      <c r="D83" s="63"/>
      <c r="E83" s="136"/>
      <c r="F83" s="136"/>
      <c r="G83" s="151" t="str">
        <f t="shared" si="3"/>
        <v/>
      </c>
      <c r="H83" s="64"/>
      <c r="I83" s="63"/>
      <c r="J83" s="63"/>
      <c r="K83" s="66"/>
      <c r="L83" s="65"/>
      <c r="M83" s="67"/>
      <c r="N83" s="65"/>
      <c r="O83" s="65"/>
      <c r="P83" s="79"/>
    </row>
    <row r="84" spans="1:16" s="7" customFormat="1" ht="24.75" customHeight="1" outlineLevel="1" x14ac:dyDescent="0.25">
      <c r="A84" s="135">
        <v>37</v>
      </c>
      <c r="B84" s="64"/>
      <c r="C84" s="65"/>
      <c r="D84" s="63"/>
      <c r="E84" s="136"/>
      <c r="F84" s="136"/>
      <c r="G84" s="151" t="str">
        <f t="shared" si="3"/>
        <v/>
      </c>
      <c r="H84" s="64"/>
      <c r="I84" s="63"/>
      <c r="J84" s="63"/>
      <c r="K84" s="66"/>
      <c r="L84" s="65"/>
      <c r="M84" s="67"/>
      <c r="N84" s="65"/>
      <c r="O84" s="65"/>
      <c r="P84" s="79"/>
    </row>
    <row r="85" spans="1:16" s="7" customFormat="1" ht="24.75" customHeight="1" outlineLevel="1" x14ac:dyDescent="0.25">
      <c r="A85" s="135">
        <v>38</v>
      </c>
      <c r="B85" s="64"/>
      <c r="C85" s="65"/>
      <c r="D85" s="63"/>
      <c r="E85" s="136"/>
      <c r="F85" s="136"/>
      <c r="G85" s="151" t="str">
        <f t="shared" si="3"/>
        <v/>
      </c>
      <c r="H85" s="64"/>
      <c r="I85" s="63"/>
      <c r="J85" s="63"/>
      <c r="K85" s="66"/>
      <c r="L85" s="65"/>
      <c r="M85" s="67"/>
      <c r="N85" s="65"/>
      <c r="O85" s="65"/>
      <c r="P85" s="79"/>
    </row>
    <row r="86" spans="1:16" s="7" customFormat="1" ht="24.75" customHeight="1" outlineLevel="1" x14ac:dyDescent="0.25">
      <c r="A86" s="135">
        <v>39</v>
      </c>
      <c r="B86" s="64"/>
      <c r="C86" s="65"/>
      <c r="D86" s="63"/>
      <c r="E86" s="136"/>
      <c r="F86" s="136"/>
      <c r="G86" s="151" t="str">
        <f t="shared" si="3"/>
        <v/>
      </c>
      <c r="H86" s="64"/>
      <c r="I86" s="63"/>
      <c r="J86" s="63"/>
      <c r="K86" s="66"/>
      <c r="L86" s="65"/>
      <c r="M86" s="67"/>
      <c r="N86" s="65"/>
      <c r="O86" s="65"/>
      <c r="P86" s="79"/>
    </row>
    <row r="87" spans="1:16" s="7" customFormat="1" ht="24.75" customHeight="1" outlineLevel="1" x14ac:dyDescent="0.25">
      <c r="A87" s="135">
        <v>40</v>
      </c>
      <c r="B87" s="64"/>
      <c r="C87" s="65"/>
      <c r="D87" s="63"/>
      <c r="E87" s="136"/>
      <c r="F87" s="136"/>
      <c r="G87" s="151" t="str">
        <f t="shared" si="3"/>
        <v/>
      </c>
      <c r="H87" s="64"/>
      <c r="I87" s="63"/>
      <c r="J87" s="63"/>
      <c r="K87" s="66"/>
      <c r="L87" s="65"/>
      <c r="M87" s="67"/>
      <c r="N87" s="65"/>
      <c r="O87" s="65"/>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3"/>
      <c r="C91" s="115"/>
      <c r="D91" s="112"/>
      <c r="E91" s="136"/>
      <c r="F91" s="136"/>
      <c r="G91" s="151" t="str">
        <f t="shared" si="3"/>
        <v/>
      </c>
      <c r="H91" s="113"/>
      <c r="I91" s="112"/>
      <c r="J91" s="112"/>
      <c r="K91" s="114"/>
      <c r="L91" s="115"/>
      <c r="M91" s="110"/>
      <c r="N91" s="115"/>
      <c r="O91" s="115"/>
      <c r="P91" s="79"/>
    </row>
    <row r="92" spans="1:16" s="7" customFormat="1" ht="24.75" customHeight="1" outlineLevel="1" x14ac:dyDescent="0.25">
      <c r="A92" s="134">
        <v>45</v>
      </c>
      <c r="B92" s="113"/>
      <c r="C92" s="115"/>
      <c r="D92" s="112"/>
      <c r="E92" s="136"/>
      <c r="F92" s="136"/>
      <c r="G92" s="151" t="str">
        <f t="shared" si="3"/>
        <v/>
      </c>
      <c r="H92" s="113"/>
      <c r="I92" s="112"/>
      <c r="J92" s="112"/>
      <c r="K92" s="114"/>
      <c r="L92" s="115"/>
      <c r="M92" s="110"/>
      <c r="N92" s="115"/>
      <c r="O92" s="115"/>
      <c r="P92" s="79"/>
    </row>
    <row r="93" spans="1:16" s="7" customFormat="1" ht="24.75" customHeight="1" outlineLevel="1" x14ac:dyDescent="0.25">
      <c r="A93" s="134">
        <v>46</v>
      </c>
      <c r="B93" s="113"/>
      <c r="C93" s="115"/>
      <c r="D93" s="112"/>
      <c r="E93" s="136"/>
      <c r="F93" s="136"/>
      <c r="G93" s="151" t="str">
        <f t="shared" si="3"/>
        <v/>
      </c>
      <c r="H93" s="113"/>
      <c r="I93" s="112"/>
      <c r="J93" s="112"/>
      <c r="K93" s="114"/>
      <c r="L93" s="115"/>
      <c r="M93" s="110"/>
      <c r="N93" s="115"/>
      <c r="O93" s="115"/>
      <c r="P93" s="79"/>
    </row>
    <row r="94" spans="1:16" s="7" customFormat="1" ht="24.75" customHeight="1" outlineLevel="1" x14ac:dyDescent="0.25">
      <c r="A94" s="134">
        <v>47</v>
      </c>
      <c r="B94" s="113"/>
      <c r="C94" s="115"/>
      <c r="D94" s="112"/>
      <c r="E94" s="136"/>
      <c r="F94" s="136"/>
      <c r="G94" s="151" t="str">
        <f t="shared" si="3"/>
        <v/>
      </c>
      <c r="H94" s="113"/>
      <c r="I94" s="112"/>
      <c r="J94" s="112"/>
      <c r="K94" s="114"/>
      <c r="L94" s="115"/>
      <c r="M94" s="110"/>
      <c r="N94" s="115"/>
      <c r="O94" s="115"/>
      <c r="P94" s="79"/>
    </row>
    <row r="95" spans="1:16" s="7" customFormat="1" ht="24.75" customHeight="1" outlineLevel="1" x14ac:dyDescent="0.25">
      <c r="A95" s="135">
        <v>48</v>
      </c>
      <c r="B95" s="113"/>
      <c r="C95" s="115"/>
      <c r="D95" s="112"/>
      <c r="E95" s="136"/>
      <c r="F95" s="136"/>
      <c r="G95" s="151" t="str">
        <f t="shared" si="3"/>
        <v/>
      </c>
      <c r="H95" s="113"/>
      <c r="I95" s="112"/>
      <c r="J95" s="112"/>
      <c r="K95" s="114"/>
      <c r="L95" s="115"/>
      <c r="M95" s="110"/>
      <c r="N95" s="115"/>
      <c r="O95" s="115"/>
      <c r="P95" s="79"/>
    </row>
    <row r="96" spans="1:16" s="7" customFormat="1" ht="24.75" customHeight="1" outlineLevel="1" x14ac:dyDescent="0.25">
      <c r="A96" s="135">
        <v>49</v>
      </c>
      <c r="B96" s="113"/>
      <c r="C96" s="115"/>
      <c r="D96" s="112"/>
      <c r="E96" s="136"/>
      <c r="F96" s="136"/>
      <c r="G96" s="151" t="str">
        <f t="shared" si="3"/>
        <v/>
      </c>
      <c r="H96" s="113"/>
      <c r="I96" s="112"/>
      <c r="J96" s="112"/>
      <c r="K96" s="114"/>
      <c r="L96" s="115"/>
      <c r="M96" s="110"/>
      <c r="N96" s="115"/>
      <c r="O96" s="115"/>
      <c r="P96" s="79"/>
    </row>
    <row r="97" spans="1:16" s="7" customFormat="1" ht="24.75" customHeight="1" outlineLevel="1" x14ac:dyDescent="0.25">
      <c r="A97" s="135">
        <v>50</v>
      </c>
      <c r="B97" s="113"/>
      <c r="C97" s="115"/>
      <c r="D97" s="112"/>
      <c r="E97" s="136"/>
      <c r="F97" s="136"/>
      <c r="G97" s="151" t="str">
        <f t="shared" si="3"/>
        <v/>
      </c>
      <c r="H97" s="113"/>
      <c r="I97" s="112"/>
      <c r="J97" s="112"/>
      <c r="K97" s="114"/>
      <c r="L97" s="115"/>
      <c r="M97" s="110"/>
      <c r="N97" s="115"/>
      <c r="O97" s="115"/>
      <c r="P97" s="79"/>
    </row>
    <row r="98" spans="1:16" s="7" customFormat="1" ht="24.75" customHeight="1" outlineLevel="1" x14ac:dyDescent="0.25">
      <c r="A98" s="135">
        <v>51</v>
      </c>
      <c r="B98" s="113"/>
      <c r="C98" s="115"/>
      <c r="D98" s="112"/>
      <c r="E98" s="136"/>
      <c r="F98" s="136"/>
      <c r="G98" s="151" t="str">
        <f t="shared" si="3"/>
        <v/>
      </c>
      <c r="H98" s="113"/>
      <c r="I98" s="112"/>
      <c r="J98" s="112"/>
      <c r="K98" s="114"/>
      <c r="L98" s="115"/>
      <c r="M98" s="110"/>
      <c r="N98" s="115"/>
      <c r="O98" s="115"/>
      <c r="P98" s="79"/>
    </row>
    <row r="99" spans="1:16" s="7" customFormat="1" ht="24.75" customHeight="1" outlineLevel="1" x14ac:dyDescent="0.25">
      <c r="A99" s="135">
        <v>52</v>
      </c>
      <c r="B99" s="113"/>
      <c r="C99" s="115"/>
      <c r="D99" s="112"/>
      <c r="E99" s="136"/>
      <c r="F99" s="136"/>
      <c r="G99" s="151" t="str">
        <f t="shared" si="3"/>
        <v/>
      </c>
      <c r="H99" s="113"/>
      <c r="I99" s="112"/>
      <c r="J99" s="112"/>
      <c r="K99" s="114"/>
      <c r="L99" s="115"/>
      <c r="M99" s="110"/>
      <c r="N99" s="115"/>
      <c r="O99" s="115"/>
      <c r="P99" s="79"/>
    </row>
    <row r="100" spans="1:16" s="7" customFormat="1" ht="24.75" customHeight="1" outlineLevel="1" x14ac:dyDescent="0.25">
      <c r="A100" s="135">
        <v>53</v>
      </c>
      <c r="B100" s="113"/>
      <c r="C100" s="115"/>
      <c r="D100" s="112"/>
      <c r="E100" s="136"/>
      <c r="F100" s="136"/>
      <c r="G100" s="151" t="str">
        <f t="shared" si="3"/>
        <v/>
      </c>
      <c r="H100" s="113"/>
      <c r="I100" s="112"/>
      <c r="J100" s="112"/>
      <c r="K100" s="114"/>
      <c r="L100" s="115"/>
      <c r="M100" s="110"/>
      <c r="N100" s="115"/>
      <c r="O100" s="115"/>
      <c r="P100" s="79"/>
    </row>
    <row r="101" spans="1:16" s="7" customFormat="1" ht="24.75" customHeight="1" outlineLevel="1" x14ac:dyDescent="0.25">
      <c r="A101" s="135">
        <v>54</v>
      </c>
      <c r="B101" s="113"/>
      <c r="C101" s="115"/>
      <c r="D101" s="112"/>
      <c r="E101" s="136"/>
      <c r="F101" s="136"/>
      <c r="G101" s="151" t="str">
        <f t="shared" si="3"/>
        <v/>
      </c>
      <c r="H101" s="113"/>
      <c r="I101" s="112"/>
      <c r="J101" s="112"/>
      <c r="K101" s="114"/>
      <c r="L101" s="115"/>
      <c r="M101" s="110"/>
      <c r="N101" s="115"/>
      <c r="O101" s="115"/>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10"/>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10"/>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10"/>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10"/>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16" t="s">
        <v>2633</v>
      </c>
      <c r="B109" s="217"/>
      <c r="C109" s="217"/>
      <c r="D109" s="217"/>
      <c r="E109" s="217"/>
      <c r="F109" s="217"/>
      <c r="G109" s="217"/>
      <c r="H109" s="217"/>
      <c r="I109" s="217"/>
      <c r="J109" s="217"/>
      <c r="K109" s="217"/>
      <c r="L109" s="217"/>
      <c r="M109" s="217"/>
      <c r="N109" s="217"/>
      <c r="O109" s="218"/>
      <c r="P109" s="76"/>
    </row>
    <row r="110" spans="1:16" ht="15" customHeight="1" x14ac:dyDescent="0.25">
      <c r="A110" s="219" t="s">
        <v>2656</v>
      </c>
      <c r="B110" s="220"/>
      <c r="C110" s="220"/>
      <c r="D110" s="220"/>
      <c r="E110" s="220"/>
      <c r="F110" s="220"/>
      <c r="G110" s="220"/>
      <c r="H110" s="220"/>
      <c r="I110" s="220"/>
      <c r="J110" s="220"/>
      <c r="K110" s="220"/>
      <c r="L110" s="220"/>
      <c r="M110" s="220"/>
      <c r="N110" s="220"/>
      <c r="O110" s="221"/>
    </row>
    <row r="111" spans="1:16" ht="15.75" thickBot="1" x14ac:dyDescent="0.3">
      <c r="A111" s="222"/>
      <c r="B111" s="223"/>
      <c r="C111" s="223"/>
      <c r="D111" s="223"/>
      <c r="E111" s="223"/>
      <c r="F111" s="223"/>
      <c r="G111" s="223"/>
      <c r="H111" s="223"/>
      <c r="I111" s="223"/>
      <c r="J111" s="223"/>
      <c r="K111" s="223"/>
      <c r="L111" s="223"/>
      <c r="M111" s="223"/>
      <c r="N111" s="223"/>
      <c r="O111" s="224"/>
    </row>
    <row r="112" spans="1:16" s="1" customFormat="1" ht="26.25" customHeight="1" thickBot="1" x14ac:dyDescent="0.3">
      <c r="I112" s="229" t="s">
        <v>9</v>
      </c>
      <c r="J112" s="230"/>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2" t="s">
        <v>2710</v>
      </c>
      <c r="E114" s="168">
        <v>43878</v>
      </c>
      <c r="F114" s="168">
        <v>44196</v>
      </c>
      <c r="G114" s="151">
        <f>IF(AND(E114&lt;&gt;"",F114&lt;&gt;""),((F114-E114)/30),"")</f>
        <v>10.6</v>
      </c>
      <c r="H114" s="113" t="s">
        <v>2676</v>
      </c>
      <c r="I114" s="112" t="s">
        <v>36</v>
      </c>
      <c r="J114" s="112" t="s">
        <v>162</v>
      </c>
      <c r="K114" s="68">
        <v>3065188553</v>
      </c>
      <c r="L114" s="100">
        <f>+IF(AND(K114&gt;0,O114="Ejecución"),(K114/877802)*Tabla28[[#This Row],[% participación]],IF(AND(K114&gt;0,O114&lt;&gt;"Ejecución"),"-",""))</f>
        <v>3491.8906006138059</v>
      </c>
      <c r="M114" s="115" t="s">
        <v>1148</v>
      </c>
      <c r="N114" s="164">
        <f>+IF(M118="No",1,IF(M118="Si","Ingrese %",""))</f>
        <v>1</v>
      </c>
      <c r="O114" s="153" t="s">
        <v>1150</v>
      </c>
      <c r="P114" s="78"/>
    </row>
    <row r="115" spans="1:16" s="6" customFormat="1" ht="24.75" customHeight="1" x14ac:dyDescent="0.25">
      <c r="A115" s="134">
        <v>2</v>
      </c>
      <c r="B115" s="152" t="s">
        <v>2665</v>
      </c>
      <c r="C115" s="154" t="s">
        <v>31</v>
      </c>
      <c r="D115" s="112" t="s">
        <v>2712</v>
      </c>
      <c r="E115" s="168">
        <v>43878</v>
      </c>
      <c r="F115" s="168">
        <v>44196</v>
      </c>
      <c r="G115" s="151">
        <f t="shared" ref="G115:G116" si="4">IF(AND(E115&lt;&gt;"",F115&lt;&gt;""),((F115-E115)/30),"")</f>
        <v>10.6</v>
      </c>
      <c r="H115" s="113" t="s">
        <v>2676</v>
      </c>
      <c r="I115" s="112" t="s">
        <v>36</v>
      </c>
      <c r="J115" s="112" t="s">
        <v>146</v>
      </c>
      <c r="K115" s="68">
        <v>3652209400</v>
      </c>
      <c r="L115" s="100">
        <f>+IF(AND(K115&gt;0,O115="Ejecución"),(K115/877802)*Tabla28[[#This Row],[% participación]],IF(AND(K115&gt;0,O115&lt;&gt;"Ejecución"),"-",""))</f>
        <v>4160.6300737523952</v>
      </c>
      <c r="M115" s="65" t="s">
        <v>1148</v>
      </c>
      <c r="N115" s="164">
        <f>+IF(M118="No",1,IF(M118="Si","Ingrese %",""))</f>
        <v>1</v>
      </c>
      <c r="O115" s="153" t="s">
        <v>1150</v>
      </c>
      <c r="P115" s="78"/>
    </row>
    <row r="116" spans="1:16" s="6" customFormat="1" ht="24.75" customHeight="1" x14ac:dyDescent="0.25">
      <c r="A116" s="134">
        <v>3</v>
      </c>
      <c r="B116" s="152" t="s">
        <v>2665</v>
      </c>
      <c r="C116" s="154" t="s">
        <v>31</v>
      </c>
      <c r="D116" s="112" t="s">
        <v>2713</v>
      </c>
      <c r="E116" s="168">
        <v>43885</v>
      </c>
      <c r="F116" s="168">
        <v>44196</v>
      </c>
      <c r="G116" s="151">
        <f t="shared" si="4"/>
        <v>10.366666666666667</v>
      </c>
      <c r="H116" s="113" t="s">
        <v>2676</v>
      </c>
      <c r="I116" s="112" t="s">
        <v>36</v>
      </c>
      <c r="J116" s="112" t="s">
        <v>72</v>
      </c>
      <c r="K116" s="68">
        <v>4958532815</v>
      </c>
      <c r="L116" s="100">
        <f>+IF(AND(K116&gt;0,O116="Ejecución"),(K116/877802)*Tabla28[[#This Row],[% participación]],IF(AND(K116&gt;0,O116&lt;&gt;"Ejecución"),"-",""))</f>
        <v>5648.8055563783173</v>
      </c>
      <c r="M116" s="65" t="s">
        <v>1148</v>
      </c>
      <c r="N116" s="164">
        <f>+IF(M118="No",1,IF(M118="Si","Ingrese %",""))</f>
        <v>1</v>
      </c>
      <c r="O116" s="153" t="s">
        <v>1150</v>
      </c>
      <c r="P116" s="78"/>
    </row>
    <row r="117" spans="1:16" s="6" customFormat="1" ht="24.75" customHeight="1" outlineLevel="1" x14ac:dyDescent="0.25">
      <c r="A117" s="134">
        <v>4</v>
      </c>
      <c r="B117" s="152" t="s">
        <v>2665</v>
      </c>
      <c r="C117" s="154" t="s">
        <v>31</v>
      </c>
      <c r="D117" s="112" t="s">
        <v>2709</v>
      </c>
      <c r="E117" s="168">
        <v>43878</v>
      </c>
      <c r="F117" s="168">
        <v>44196</v>
      </c>
      <c r="G117" s="151">
        <f t="shared" ref="G117:G159" si="5">IF(AND(E117&lt;&gt;"",F117&lt;&gt;""),((F117-E117)/30),"")</f>
        <v>10.6</v>
      </c>
      <c r="H117" s="113" t="s">
        <v>2676</v>
      </c>
      <c r="I117" s="112" t="s">
        <v>36</v>
      </c>
      <c r="J117" s="112" t="s">
        <v>112</v>
      </c>
      <c r="K117" s="68">
        <v>2293899205</v>
      </c>
      <c r="L117" s="100">
        <f>+IF(AND(K117&gt;0,O117="Ejecución"),(K117/877802)*Tabla28[[#This Row],[% participación]],IF(AND(K117&gt;0,O117&lt;&gt;"Ejecución"),"-",""))</f>
        <v>2613.2307798341767</v>
      </c>
      <c r="M117" s="65" t="s">
        <v>1148</v>
      </c>
      <c r="N117" s="164">
        <f>+IF(M118="No",1,IF(M118="Si","Ingrese %",""))</f>
        <v>1</v>
      </c>
      <c r="O117" s="153" t="s">
        <v>1150</v>
      </c>
      <c r="P117" s="78"/>
    </row>
    <row r="118" spans="1:16" s="7" customFormat="1" ht="24.75" customHeight="1" outlineLevel="1" x14ac:dyDescent="0.25">
      <c r="A118" s="135">
        <v>5</v>
      </c>
      <c r="B118" s="152" t="s">
        <v>2665</v>
      </c>
      <c r="C118" s="154" t="s">
        <v>31</v>
      </c>
      <c r="D118" s="112" t="s">
        <v>2711</v>
      </c>
      <c r="E118" s="168">
        <v>43878</v>
      </c>
      <c r="F118" s="168">
        <v>44196</v>
      </c>
      <c r="G118" s="151">
        <f t="shared" si="5"/>
        <v>10.6</v>
      </c>
      <c r="H118" s="113" t="s">
        <v>2677</v>
      </c>
      <c r="I118" s="112" t="s">
        <v>36</v>
      </c>
      <c r="J118" s="112" t="s">
        <v>72</v>
      </c>
      <c r="K118" s="68">
        <v>1141146200</v>
      </c>
      <c r="L118" s="100">
        <f>+IF(AND(K118&gt;0,O118="Ejecución"),(K118/877802)*Tabla28[[#This Row],[% participación]],IF(AND(K118&gt;0,O118&lt;&gt;"Ejecución"),"-",""))</f>
        <v>1300.0041011526516</v>
      </c>
      <c r="M118" s="6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2708</v>
      </c>
      <c r="E119" s="168">
        <v>44167</v>
      </c>
      <c r="F119" s="168">
        <v>44773</v>
      </c>
      <c r="G119" s="151">
        <f t="shared" si="5"/>
        <v>20.2</v>
      </c>
      <c r="H119" s="64" t="s">
        <v>2678</v>
      </c>
      <c r="I119" s="63" t="s">
        <v>36</v>
      </c>
      <c r="J119" s="63" t="s">
        <v>72</v>
      </c>
      <c r="K119" s="68">
        <v>4953368087</v>
      </c>
      <c r="L119" s="100">
        <f>+IF(AND(K119&gt;0,O119="Ejecución"),(K119/877802)*Tabla28[[#This Row],[% participación]],IF(AND(K119&gt;0,O119&lt;&gt;"Ejecución"),"-",""))</f>
        <v>5642.9218513970118</v>
      </c>
      <c r="M119" s="65" t="s">
        <v>1148</v>
      </c>
      <c r="N119" s="164">
        <f t="shared" si="6"/>
        <v>1</v>
      </c>
      <c r="O119" s="153" t="s">
        <v>1150</v>
      </c>
      <c r="P119" s="79"/>
    </row>
    <row r="120" spans="1:16" s="7" customFormat="1" ht="24.75" customHeight="1" outlineLevel="1" x14ac:dyDescent="0.25">
      <c r="A120" s="135">
        <v>7</v>
      </c>
      <c r="B120" s="152" t="s">
        <v>2665</v>
      </c>
      <c r="C120" s="154" t="s">
        <v>31</v>
      </c>
      <c r="D120" s="112" t="s">
        <v>2707</v>
      </c>
      <c r="E120" s="168">
        <v>44170</v>
      </c>
      <c r="F120" s="168">
        <v>44773</v>
      </c>
      <c r="G120" s="151">
        <f t="shared" si="5"/>
        <v>20.100000000000001</v>
      </c>
      <c r="H120" s="64" t="s">
        <v>2679</v>
      </c>
      <c r="I120" s="63" t="s">
        <v>36</v>
      </c>
      <c r="J120" s="112" t="s">
        <v>146</v>
      </c>
      <c r="K120" s="68">
        <v>8203972943</v>
      </c>
      <c r="L120" s="100">
        <f>+IF(AND(K120&gt;0,O120="Ejecución"),(K120/877802)*Tabla28[[#This Row],[% participación]],IF(AND(K120&gt;0,O120&lt;&gt;"Ejecución"),"-",""))</f>
        <v>9346.040386100738</v>
      </c>
      <c r="M120" s="65" t="s">
        <v>1148</v>
      </c>
      <c r="N120" s="164">
        <f t="shared" si="6"/>
        <v>1</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72" t="s">
        <v>13</v>
      </c>
      <c r="B162" s="173"/>
      <c r="C162" s="173"/>
      <c r="D162" s="173"/>
      <c r="E162" s="174"/>
      <c r="F162" s="173" t="s">
        <v>15</v>
      </c>
      <c r="G162" s="173"/>
      <c r="H162" s="173"/>
      <c r="I162" s="172" t="s">
        <v>16</v>
      </c>
      <c r="J162" s="173"/>
      <c r="K162" s="173"/>
      <c r="L162" s="173"/>
      <c r="M162" s="173"/>
      <c r="N162" s="173"/>
      <c r="O162" s="174"/>
      <c r="P162" s="76"/>
    </row>
    <row r="163" spans="1:28" ht="51.75" customHeight="1" x14ac:dyDescent="0.25">
      <c r="A163" s="231" t="s">
        <v>2660</v>
      </c>
      <c r="B163" s="232"/>
      <c r="C163" s="232"/>
      <c r="D163" s="232"/>
      <c r="E163" s="233"/>
      <c r="F163" s="234" t="s">
        <v>2661</v>
      </c>
      <c r="G163" s="234"/>
      <c r="H163" s="234"/>
      <c r="I163" s="231" t="s">
        <v>2630</v>
      </c>
      <c r="J163" s="232"/>
      <c r="K163" s="232"/>
      <c r="L163" s="232"/>
      <c r="M163" s="232"/>
      <c r="N163" s="232"/>
      <c r="O163" s="233"/>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2" t="s">
        <v>2614</v>
      </c>
      <c r="C165" s="202"/>
      <c r="D165" s="202"/>
      <c r="E165" s="8"/>
      <c r="F165" s="5"/>
      <c r="G165" s="235" t="s">
        <v>2614</v>
      </c>
      <c r="H165" s="235"/>
      <c r="I165" s="236" t="s">
        <v>1164</v>
      </c>
      <c r="J165" s="237"/>
      <c r="K165" s="237"/>
      <c r="L165" s="237"/>
      <c r="M165" s="237"/>
      <c r="N165" s="107" t="s">
        <v>26</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38" t="s">
        <v>2643</v>
      </c>
      <c r="J167" s="239"/>
      <c r="K167" s="239"/>
      <c r="L167" s="239"/>
      <c r="M167" s="239"/>
      <c r="N167" s="239"/>
      <c r="O167" s="240"/>
      <c r="U167" s="51"/>
    </row>
    <row r="168" spans="1:28" x14ac:dyDescent="0.25">
      <c r="A168" s="9"/>
      <c r="B168" s="215" t="s">
        <v>2658</v>
      </c>
      <c r="C168" s="215"/>
      <c r="D168" s="215"/>
      <c r="E168" s="8"/>
      <c r="F168" s="5"/>
      <c r="H168" s="81" t="s">
        <v>2657</v>
      </c>
      <c r="I168" s="238"/>
      <c r="J168" s="239"/>
      <c r="K168" s="239"/>
      <c r="L168" s="239"/>
      <c r="M168" s="239"/>
      <c r="N168" s="239"/>
      <c r="O168" s="240"/>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2" t="s">
        <v>2668</v>
      </c>
      <c r="B172" s="173"/>
      <c r="C172" s="173"/>
      <c r="D172" s="173"/>
      <c r="E172" s="173"/>
      <c r="F172" s="173"/>
      <c r="G172" s="173"/>
      <c r="H172" s="173"/>
      <c r="I172" s="173"/>
      <c r="J172" s="173"/>
      <c r="K172" s="173"/>
      <c r="L172" s="173"/>
      <c r="M172" s="173"/>
      <c r="N172" s="173"/>
      <c r="O172" s="174"/>
      <c r="P172" s="76"/>
    </row>
    <row r="173" spans="1:28" ht="15" customHeight="1" x14ac:dyDescent="0.25">
      <c r="A173" s="187" t="s">
        <v>2674</v>
      </c>
      <c r="B173" s="188"/>
      <c r="C173" s="188"/>
      <c r="D173" s="188"/>
      <c r="E173" s="188"/>
      <c r="F173" s="188"/>
      <c r="G173" s="188"/>
      <c r="H173" s="188"/>
      <c r="I173" s="188"/>
      <c r="J173" s="188"/>
      <c r="K173" s="188"/>
      <c r="L173" s="188"/>
      <c r="M173" s="188"/>
      <c r="N173" s="188"/>
      <c r="O173" s="189"/>
    </row>
    <row r="174" spans="1:28" ht="24" thickBot="1" x14ac:dyDescent="0.3">
      <c r="A174" s="190"/>
      <c r="B174" s="191"/>
      <c r="C174" s="191"/>
      <c r="D174" s="191"/>
      <c r="E174" s="191"/>
      <c r="F174" s="191"/>
      <c r="G174" s="191"/>
      <c r="H174" s="191"/>
      <c r="I174" s="191"/>
      <c r="J174" s="191"/>
      <c r="K174" s="191"/>
      <c r="L174" s="191"/>
      <c r="M174" s="191"/>
      <c r="N174" s="191"/>
      <c r="O174" s="19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3" t="s">
        <v>2669</v>
      </c>
      <c r="C176" s="203"/>
      <c r="D176" s="203"/>
      <c r="E176" s="203"/>
      <c r="F176" s="203"/>
      <c r="G176" s="203"/>
      <c r="H176" s="20"/>
      <c r="I176" s="210" t="s">
        <v>2675</v>
      </c>
      <c r="J176" s="211"/>
      <c r="K176" s="211"/>
      <c r="L176" s="211"/>
      <c r="M176" s="21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04" t="s">
        <v>17</v>
      </c>
      <c r="C177" s="205"/>
      <c r="D177" s="206"/>
      <c r="E177" s="210" t="s">
        <v>2615</v>
      </c>
      <c r="F177" s="211"/>
      <c r="G177" s="212"/>
      <c r="H177" s="5"/>
      <c r="I177" s="204" t="s">
        <v>17</v>
      </c>
      <c r="J177" s="205"/>
      <c r="K177" s="205"/>
      <c r="L177" s="206"/>
      <c r="M177" s="241" t="s">
        <v>2672</v>
      </c>
      <c r="O177" s="8"/>
      <c r="Q177" s="19"/>
      <c r="R177" s="19"/>
      <c r="S177" s="19"/>
      <c r="T177" s="19"/>
      <c r="U177" s="19"/>
      <c r="V177" s="19"/>
      <c r="W177" s="19"/>
      <c r="X177" s="19"/>
      <c r="Y177" s="19"/>
      <c r="Z177" s="19"/>
      <c r="AA177" s="19"/>
      <c r="AB177" s="19"/>
    </row>
    <row r="178" spans="1:28" ht="23.25" x14ac:dyDescent="0.25">
      <c r="A178" s="9"/>
      <c r="B178" s="207"/>
      <c r="C178" s="208"/>
      <c r="D178" s="209"/>
      <c r="E178" s="158" t="s">
        <v>2616</v>
      </c>
      <c r="F178" s="28" t="s">
        <v>2617</v>
      </c>
      <c r="G178" s="28" t="s">
        <v>2618</v>
      </c>
      <c r="H178" s="5"/>
      <c r="I178" s="207"/>
      <c r="J178" s="208"/>
      <c r="K178" s="208"/>
      <c r="L178" s="209"/>
      <c r="M178" s="242"/>
      <c r="O178" s="8"/>
      <c r="Q178" s="19"/>
      <c r="R178" s="28" t="s">
        <v>2618</v>
      </c>
      <c r="S178" s="19"/>
      <c r="T178" s="19"/>
      <c r="U178" s="169" t="s">
        <v>1165</v>
      </c>
      <c r="V178" s="169"/>
      <c r="W178" s="169"/>
      <c r="X178" s="24">
        <v>0.02</v>
      </c>
      <c r="Y178" s="155"/>
      <c r="Z178" s="156" t="str">
        <f>IF(Y178&gt;0,SUM(E180+Y178),"")</f>
        <v/>
      </c>
      <c r="AA178" s="19"/>
      <c r="AB178" s="19"/>
    </row>
    <row r="179" spans="1:28" ht="23.25" x14ac:dyDescent="0.25">
      <c r="A179" s="9"/>
      <c r="B179" s="213" t="s">
        <v>2669</v>
      </c>
      <c r="C179" s="213"/>
      <c r="D179" s="213"/>
      <c r="E179" s="162">
        <v>0.02</v>
      </c>
      <c r="F179" s="161">
        <v>1.9E-2</v>
      </c>
      <c r="G179" s="156">
        <f>IF(F179&gt;0,SUM(E179+F179),"")</f>
        <v>3.9E-2</v>
      </c>
      <c r="H179" s="5"/>
      <c r="I179" s="213" t="s">
        <v>2671</v>
      </c>
      <c r="J179" s="213"/>
      <c r="K179" s="213"/>
      <c r="L179" s="213"/>
      <c r="M179" s="163">
        <v>2.1999999999999999E-2</v>
      </c>
      <c r="O179" s="8"/>
      <c r="Q179" s="19"/>
      <c r="R179" s="150">
        <f>IF(M179&gt;0,SUM(L179+M179),"")</f>
        <v>2.1999999999999999E-2</v>
      </c>
      <c r="T179" s="19"/>
      <c r="U179" s="169" t="s">
        <v>1166</v>
      </c>
      <c r="V179" s="169"/>
      <c r="W179" s="169"/>
      <c r="X179" s="24">
        <v>0.02</v>
      </c>
      <c r="Y179" s="155"/>
      <c r="Z179" s="156" t="str">
        <f>IF(Y179&gt;0,SUM(E181+Y179),"")</f>
        <v/>
      </c>
      <c r="AA179" s="19"/>
      <c r="AB179" s="19"/>
    </row>
    <row r="180" spans="1:28" ht="23.25" hidden="1" x14ac:dyDescent="0.25">
      <c r="A180" s="9"/>
      <c r="B180" s="193"/>
      <c r="C180" s="193"/>
      <c r="D180" s="193"/>
      <c r="E180" s="160"/>
      <c r="H180" s="5"/>
      <c r="I180" s="193"/>
      <c r="J180" s="193"/>
      <c r="K180" s="193"/>
      <c r="L180" s="193"/>
      <c r="M180" s="5"/>
      <c r="O180" s="8"/>
      <c r="Q180" s="19"/>
      <c r="R180" s="150" t="str">
        <f>IF(S180&gt;0,SUM(L180+S180),"")</f>
        <v/>
      </c>
      <c r="S180" s="155"/>
      <c r="T180" s="19"/>
      <c r="U180" s="169" t="s">
        <v>1167</v>
      </c>
      <c r="V180" s="169"/>
      <c r="W180" s="169"/>
      <c r="X180" s="24">
        <v>0.03</v>
      </c>
      <c r="Y180" s="155"/>
      <c r="Z180" s="156" t="str">
        <f>IF(Y180&gt;0,SUM(E182+Y180),"")</f>
        <v/>
      </c>
      <c r="AA180" s="19"/>
      <c r="AB180" s="19"/>
    </row>
    <row r="181" spans="1:28" ht="23.25" hidden="1" x14ac:dyDescent="0.25">
      <c r="A181" s="9"/>
      <c r="B181" s="193"/>
      <c r="C181" s="193"/>
      <c r="D181" s="193"/>
      <c r="E181" s="160"/>
      <c r="H181" s="5"/>
      <c r="I181" s="193"/>
      <c r="J181" s="193"/>
      <c r="K181" s="193"/>
      <c r="L181" s="19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93"/>
      <c r="C182" s="193"/>
      <c r="D182" s="193"/>
      <c r="E182" s="160"/>
      <c r="H182" s="5"/>
      <c r="I182" s="193"/>
      <c r="J182" s="193"/>
      <c r="K182" s="193"/>
      <c r="L182" s="19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93"/>
      <c r="J183" s="193"/>
      <c r="K183" s="193"/>
      <c r="L183" s="19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3.9E-2</v>
      </c>
      <c r="D185" s="91" t="s">
        <v>2628</v>
      </c>
      <c r="E185" s="94">
        <f>+(C185*SUM(K20:K35))</f>
        <v>68053902.384000003</v>
      </c>
      <c r="F185" s="92"/>
      <c r="G185" s="93"/>
      <c r="H185" s="88"/>
      <c r="I185" s="90" t="s">
        <v>2627</v>
      </c>
      <c r="J185" s="157">
        <f>+SUM(M179:M183)</f>
        <v>2.1999999999999999E-2</v>
      </c>
      <c r="K185" s="194" t="s">
        <v>2628</v>
      </c>
      <c r="L185" s="194"/>
      <c r="M185" s="94">
        <f>+J185*(SUM(K20:K35))</f>
        <v>38389380.831999995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72" t="s">
        <v>18</v>
      </c>
      <c r="B188" s="173"/>
      <c r="C188" s="173"/>
      <c r="D188" s="173"/>
      <c r="E188" s="173"/>
      <c r="F188" s="173"/>
      <c r="G188" s="173"/>
      <c r="H188" s="173"/>
      <c r="I188" s="173"/>
      <c r="J188" s="173"/>
      <c r="K188" s="173"/>
      <c r="L188" s="173"/>
      <c r="M188" s="173"/>
      <c r="N188" s="173"/>
      <c r="O188" s="174"/>
      <c r="P188" s="76"/>
    </row>
    <row r="189" spans="1:28" ht="15" customHeight="1" x14ac:dyDescent="0.25">
      <c r="A189" s="187" t="s">
        <v>19</v>
      </c>
      <c r="B189" s="188"/>
      <c r="C189" s="188"/>
      <c r="D189" s="188"/>
      <c r="E189" s="188"/>
      <c r="F189" s="188"/>
      <c r="G189" s="188"/>
      <c r="H189" s="188"/>
      <c r="I189" s="188"/>
      <c r="J189" s="188"/>
      <c r="K189" s="188"/>
      <c r="L189" s="188"/>
      <c r="M189" s="188"/>
      <c r="N189" s="188"/>
      <c r="O189" s="189"/>
    </row>
    <row r="190" spans="1:28" ht="15.75" thickBot="1" x14ac:dyDescent="0.3">
      <c r="A190" s="190"/>
      <c r="B190" s="191"/>
      <c r="C190" s="191"/>
      <c r="D190" s="191"/>
      <c r="E190" s="191"/>
      <c r="F190" s="191"/>
      <c r="G190" s="191"/>
      <c r="H190" s="191"/>
      <c r="I190" s="191"/>
      <c r="J190" s="191"/>
      <c r="K190" s="191"/>
      <c r="L190" s="191"/>
      <c r="M190" s="191"/>
      <c r="N190" s="191"/>
      <c r="O190" s="192"/>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228" t="s">
        <v>2636</v>
      </c>
      <c r="C192" s="228"/>
      <c r="E192" s="5" t="s">
        <v>20</v>
      </c>
      <c r="H192" s="26" t="s">
        <v>24</v>
      </c>
      <c r="J192" s="5" t="s">
        <v>2637</v>
      </c>
      <c r="K192" s="5"/>
      <c r="M192" s="5"/>
      <c r="N192" s="5"/>
      <c r="O192" s="8"/>
      <c r="Q192" s="145"/>
      <c r="R192" s="146"/>
      <c r="S192" s="146"/>
      <c r="T192" s="145"/>
    </row>
    <row r="193" spans="1:18" x14ac:dyDescent="0.25">
      <c r="A193" s="9"/>
      <c r="C193" s="116">
        <v>42335</v>
      </c>
      <c r="D193" s="5"/>
      <c r="E193" s="117">
        <v>4160</v>
      </c>
      <c r="F193" s="5"/>
      <c r="G193" s="5"/>
      <c r="H193" s="138" t="s">
        <v>2680</v>
      </c>
      <c r="J193" s="5"/>
      <c r="K193" s="118">
        <v>42397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2" t="s">
        <v>29</v>
      </c>
      <c r="B197" s="173"/>
      <c r="C197" s="173"/>
      <c r="D197" s="173"/>
      <c r="E197" s="173"/>
      <c r="F197" s="173"/>
      <c r="G197" s="173"/>
      <c r="H197" s="173"/>
      <c r="I197" s="173"/>
      <c r="J197" s="173"/>
      <c r="K197" s="173"/>
      <c r="L197" s="173"/>
      <c r="M197" s="173"/>
      <c r="N197" s="173"/>
      <c r="O197" s="174"/>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186" t="s">
        <v>2659</v>
      </c>
      <c r="C199" s="186"/>
      <c r="D199" s="186"/>
      <c r="E199" s="186"/>
      <c r="F199" s="186"/>
      <c r="G199" s="186"/>
      <c r="H199" s="186"/>
      <c r="I199" s="186"/>
      <c r="J199" s="186"/>
      <c r="K199" s="186"/>
      <c r="L199" s="186"/>
      <c r="M199" s="186"/>
      <c r="N199" s="186"/>
      <c r="O199" s="8"/>
    </row>
    <row r="200" spans="1:18" x14ac:dyDescent="0.25">
      <c r="A200" s="9"/>
      <c r="B200" s="225"/>
      <c r="C200" s="225"/>
      <c r="D200" s="225"/>
      <c r="E200" s="225"/>
      <c r="F200" s="225"/>
      <c r="G200" s="225"/>
      <c r="H200" s="225"/>
      <c r="I200" s="225"/>
      <c r="J200" s="225"/>
      <c r="K200" s="225"/>
      <c r="L200" s="225"/>
      <c r="M200" s="225"/>
      <c r="N200" s="225"/>
      <c r="O200" s="8"/>
    </row>
    <row r="201" spans="1:18" x14ac:dyDescent="0.25">
      <c r="A201" s="9"/>
      <c r="B201" s="226" t="s">
        <v>2648</v>
      </c>
      <c r="C201" s="227"/>
      <c r="D201" s="227"/>
      <c r="E201" s="227"/>
      <c r="F201" s="227"/>
      <c r="G201" s="227"/>
      <c r="H201" s="227"/>
      <c r="I201" s="227"/>
      <c r="J201" s="227"/>
      <c r="K201" s="227"/>
      <c r="L201" s="227"/>
      <c r="M201" s="227"/>
      <c r="N201" s="22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2681</v>
      </c>
      <c r="J211" s="27" t="s">
        <v>2622</v>
      </c>
      <c r="K211" s="139" t="s">
        <v>2681</v>
      </c>
      <c r="L211" s="21"/>
      <c r="M211" s="21"/>
      <c r="N211" s="21"/>
      <c r="O211" s="8"/>
    </row>
    <row r="212" spans="1:15" x14ac:dyDescent="0.25">
      <c r="A212" s="9"/>
      <c r="B212" s="27" t="s">
        <v>2619</v>
      </c>
      <c r="C212" s="138" t="s">
        <v>2680</v>
      </c>
      <c r="D212" s="21"/>
      <c r="G212" s="27" t="s">
        <v>2621</v>
      </c>
      <c r="H212" s="139" t="s">
        <v>2682</v>
      </c>
      <c r="J212" s="27" t="s">
        <v>2623</v>
      </c>
      <c r="K212" s="138"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0.58437007874015756" right="3.937007874015748E-2" top="0.35433070866141736" bottom="0.35433070866141736" header="0.31496062992125984" footer="0.31496062992125984"/>
  <pageSetup paperSize="9" scale="26"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Mauricio Padilla Castrillón</cp:lastModifiedBy>
  <cp:lastPrinted>2020-12-30T01:14:54Z</cp:lastPrinted>
  <dcterms:created xsi:type="dcterms:W3CDTF">2020-10-14T21:57:42Z</dcterms:created>
  <dcterms:modified xsi:type="dcterms:W3CDTF">2020-12-30T01:15:13Z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