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34" documentId="11_424D07B349EB7DE0F6B7A5550346013DE01AB19C" xr6:coauthVersionLast="45" xr6:coauthVersionMax="45" xr10:uidLastSave="{B7F0829F-0307-4F66-9A0B-3D5E36923A6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<sst xmlns="http://schemas.openxmlformats.org/spreadsheetml/2006/main" count="3173" uniqueCount="2719">
  <si>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</si>
  <si>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</si>
  <si>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</si>
  <si>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</si>
  <si>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</si>
  <si>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</si>
  <si>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</si>
  <si>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</si>
  <si>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</si>
  <si>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</si>
  <si>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</si>
  <si>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</si>
  <si>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</si>
  <si>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</si>
  <si>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</si>
  <si>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</si>
  <si>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</si>
  <si>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</si>
  <si>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</si>
  <si>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</si>
  <si>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</si>
  <si>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</si>
  <si>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</si>
  <si>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</si>
  <si>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</si>
  <si>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</si>
  <si>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</si>
  <si>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</si>
  <si>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</si>
  <si>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</si>
  <si>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</si>
  <si>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</si>
  <si>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</si>
  <si>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</si>
  <si>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</si>
  <si>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</si>
  <si>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</si>
  <si>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</si>
  <si>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</si>
  <si>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</si>
  <si>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</si>
  <si>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</si>
  <si>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</si>
  <si>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</si>
  <si>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</si>
  <si>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</si>
  <si>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</si>
  <si>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</si>
  <si>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</si>
  <si>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</si>
  <si>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</si>
  <si>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</si>
  <si>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</si>
  <si>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</si>
  <si>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</si>
  <si>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</si>
  <si>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</si>
  <si>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</si>
  <si>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</si>
  <si>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</si>
  <si>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</si>
  <si>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</si>
  <si>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</si>
  <si>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</si>
  <si>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</si>
  <si>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</si>
  <si>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</si>
  <si>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</si>
  <si>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</si>
  <si>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</si>
  <si>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</si>
  <si>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</si>
  <si>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</si>
  <si>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</si>
  <si>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</si>
  <si>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</si>
  <si>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</si>
  <si>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</si>
  <si>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</si>
  <si>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</si>
  <si>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</si>
  <si>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</si>
  <si>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</si>
  <si>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</si>
  <si>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</si>
  <si>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</si>
  <si>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</si>
  <si>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</si>
  <si>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</si>
  <si>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</si>
  <si>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</si>
  <si>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</si>
  <si>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</si>
  <si>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</si>
  <si>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</si>
  <si>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</si>
  <si>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</si>
  <si>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</si>
  <si>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</si>
  <si>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</si>
  <si>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</si>
  <si>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</si>
  <si>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</si>
  <si>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</si>
  <si>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</si>
  <si>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</si>
  <si>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</si>
  <si>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</si>
  <si>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</si>
  <si>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</si>
  <si>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</si>
  <si>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</si>
  <si>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</si>
  <si>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</si>
  <si>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</si>
  <si>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</si>
  <si>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</si>
  <si>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</si>
  <si>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</si>
  <si>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</si>
  <si>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</si>
  <si>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</si>
  <si>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</si>
  <si>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</si>
  <si>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</si>
  <si>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</si>
  <si>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</si>
  <si>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</si>
  <si>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</si>
  <si>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</si>
  <si>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</si>
  <si>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</si>
  <si>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</si>
  <si>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</si>
  <si>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</si>
  <si>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</si>
  <si>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</si>
  <si>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</si>
  <si>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</si>
  <si>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</si>
  <si>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</si>
  <si>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</si>
  <si>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</si>
  <si>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</si>
  <si>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</si>
  <si>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</si>
  <si>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</si>
  <si>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</si>
  <si>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</si>
  <si>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</si>
  <si>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</si>
  <si>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</si>
  <si>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</si>
  <si>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</si>
  <si>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</si>
  <si>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</si>
  <si>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</si>
  <si>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</si>
  <si>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</si>
  <si>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</si>
  <si>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</si>
  <si>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</si>
  <si>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</si>
  <si>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</si>
  <si>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</si>
  <si>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</si>
  <si>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</si>
  <si>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</si>
  <si>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</si>
  <si>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</si>
  <si>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</si>
  <si>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</si>
  <si>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</si>
  <si>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</si>
  <si>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</si>
  <si>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</si>
  <si>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</si>
  <si>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</si>
  <si>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</si>
  <si>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</si>
  <si>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</si>
  <si>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</si>
  <si>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</si>
  <si>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</si>
  <si>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</si>
  <si>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</si>
  <si>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</si>
  <si>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</si>
  <si>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</si>
  <si>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</si>
  <si>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</si>
  <si>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</si>
  <si>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</si>
  <si>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</si>
  <si>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</si>
  <si>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</si>
  <si>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</si>
  <si>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</si>
  <si>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</si>
  <si>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</si>
  <si>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</si>
  <si>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</si>
  <si>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</si>
  <si>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</si>
  <si>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</si>
  <si>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</si>
  <si>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</si>
  <si>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</si>
  <si>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</si>
  <si>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</si>
  <si>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</si>
  <si>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</si>
  <si>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</si>
  <si>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</si>
  <si>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</si>
  <si>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</si>
  <si>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</si>
  <si>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</si>
  <si>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</si>
  <si>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</si>
  <si>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</si>
  <si>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</si>
  <si>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</si>
  <si>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</si>
  <si>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</si>
  <si>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</si>
  <si>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</si>
  <si>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</si>
  <si>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</si>
  <si>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</si>
  <si>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</si>
  <si>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</si>
  <si>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</si>
  <si>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</si>
  <si>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</si>
  <si>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</si>
  <si>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</si>
  <si>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</si>
  <si>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</si>
  <si>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</si>
  <si>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</si>
  <si>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</si>
  <si>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</si>
  <si>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</si>
  <si>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</si>
  <si>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</si>
  <si>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</si>
  <si>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</si>
  <si>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</si>
  <si>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</si>
  <si>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</si>
  <si>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</si>
  <si>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</si>
  <si>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</si>
  <si>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</si>
  <si>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</si>
  <si>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</si>
  <si>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</si>
  <si>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</si>
  <si>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</si>
  <si>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</si>
  <si>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</si>
  <si>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</si>
  <si>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</si>
  <si>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</si>
  <si>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</si>
  <si>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</si>
  <si>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</si>
  <si>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</si>
  <si>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</si>
  <si>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</si>
  <si>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</si>
  <si>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</si>
  <si>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</si>
  <si>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</si>
  <si>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</si>
  <si>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</si>
  <si>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</si>
  <si>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</si>
  <si>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</si>
  <si>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</si>
  <si>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</si>
  <si>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</si>
  <si>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</si>
  <si>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</si>
  <si>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</si>
  <si>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</si>
  <si>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</si>
  <si>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</si>
  <si>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</si>
  <si>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</si>
  <si>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</si>
  <si>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</si>
  <si>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</si>
  <si>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</si>
  <si>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</si>
  <si>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</si>
  <si>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</si>
  <si>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</si>
  <si>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</si>
  <si>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</si>
  <si>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</si>
  <si>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</si>
  <si>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</si>
  <si>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</si>
  <si>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</si>
  <si>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</si>
  <si>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</si>
  <si>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</si>
  <si>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</si>
  <si>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</si>
  <si>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</si>
  <si>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</si>
  <si>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</si>
  <si>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</si>
  <si>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</si>
  <si>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</si>
  <si>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</si>
  <si>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</si>
  <si>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</si>
  <si>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</si>
  <si>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</si>
  <si>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</si>
  <si>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</si>
  <si>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</si>
  <si>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</si>
  <si>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</si>
  <si>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</si>
  <si>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</si>
  <si>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</si>
  <si>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</si>
  <si>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</si>
  <si>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</si>
  <si>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</si>
  <si>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</si>
  <si>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</si>
  <si>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</si>
  <si>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</si>
  <si>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</si>
  <si>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</si>
  <si>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</si>
  <si>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</si>
  <si>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</si>
  <si>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</si>
  <si>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</si>
  <si>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</si>
  <si>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</si>
  <si>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</si>
  <si>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</si>
  <si>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</si>
  <si>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</si>
  <si>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</si>
  <si>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</si>
  <si>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</si>
  <si>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</si>
  <si>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</si>
  <si>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</si>
  <si>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</si>
  <si>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</si>
  <si>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</si>
  <si>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</si>
  <si>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</si>
  <si>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</si>
  <si>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</si>
  <si>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</si>
  <si>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</si>
  <si>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</si>
  <si>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</si>
  <si>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</si>
  <si>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</si>
  <si>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</si>
  <si>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</si>
  <si>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</si>
  <si>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</si>
  <si>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</si>
  <si>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</si>
  <si>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</si>
  <si>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</si>
  <si>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</si>
  <si>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</si>
  <si>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</si>
  <si>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</si>
  <si>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</si>
  <si>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</si>
  <si>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</si>
  <si>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</si>
  <si>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</si>
  <si>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</si>
  <si>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</si>
  <si>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</si>
  <si>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</si>
  <si>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</si>
  <si>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</si>
  <si>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</si>
  <si>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</si>
  <si>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</si>
  <si>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</si>
  <si>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</si>
  <si>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</si>
  <si>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</si>
  <si>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</si>
  <si>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</si>
  <si>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</si>
  <si>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</si>
  <si>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</si>
  <si>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</si>
  <si>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</si>
  <si>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</si>
  <si>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</si>
  <si>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</si>
  <si>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</si>
  <si>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</si>
  <si>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</si>
  <si>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</si>
  <si>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</si>
  <si>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</si>
  <si>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</si>
  <si>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</si>
  <si>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</si>
  <si>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</si>
  <si>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</si>
  <si>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</si>
  <si>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</si>
  <si>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</si>
  <si>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</si>
  <si>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</si>
  <si>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</si>
  <si>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</si>
  <si>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</si>
  <si>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</si>
  <si>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</si>
  <si>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</si>
  <si>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</si>
  <si>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</si>
  <si>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</si>
  <si>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</si>
  <si>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</si>
  <si>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</si>
  <si>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</si>
  <si>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</si>
  <si>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</si>
  <si>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</si>
  <si>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</si>
  <si>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</si>
  <si>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</si>
  <si>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</si>
  <si>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</si>
  <si>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</si>
  <si>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</si>
  <si>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</si>
  <si>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</si>
  <si>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</si>
  <si>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</si>
  <si>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</si>
  <si>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</si>
  <si>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</si>
  <si>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</si>
  <si>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</si>
  <si>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</si>
  <si>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</si>
  <si>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</si>
  <si>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</si>
  <si>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</si>
  <si>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</si>
  <si>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</si>
  <si>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</si>
  <si>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</si>
  <si>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</si>
  <si>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</si>
  <si>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</si>
  <si>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</si>
  <si>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</si>
  <si>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</si>
  <si>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</si>
  <si>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</si>
  <si>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</si>
  <si>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</si>
  <si>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</si>
  <si>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</si>
  <si>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</si>
  <si>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</si>
  <si>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</si>
  <si>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</si>
  <si>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</si>
  <si>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</si>
  <si>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</si>
  <si>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</si>
  <si>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</si>
  <si>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</si>
  <si>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</si>
  <si>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</si>
  <si>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</si>
  <si>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</si>
  <si>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</si>
  <si>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</si>
  <si>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</si>
  <si>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</si>
  <si>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</si>
  <si>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</si>
  <si>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</si>
  <si>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</si>
  <si>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</si>
  <si>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</si>
  <si>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</si>
  <si>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</si>
  <si>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</si>
  <si>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</si>
  <si>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</si>
  <si>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</si>
  <si>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</si>
  <si>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</si>
  <si>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</si>
  <si>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</si>
  <si>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</si>
  <si>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</si>
  <si>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</si>
  <si>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</si>
  <si>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</si>
  <si>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</si>
  <si>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</si>
  <si>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</si>
  <si>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</si>
  <si>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</si>
  <si>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</si>
  <si>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</si>
  <si>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</si>
  <si>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</si>
  <si>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</si>
  <si>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</si>
  <si>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</si>
  <si>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</si>
  <si>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</si>
  <si>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</si>
  <si>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</si>
  <si>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</si>
  <si>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</si>
  <si>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</si>
  <si>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</si>
  <si>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</si>
  <si>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</si>
  <si>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</si>
  <si>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</si>
  <si>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</si>
  <si>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</si>
  <si>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</si>
  <si>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</si>
  <si>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</si>
  <si>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</si>
  <si>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</si>
  <si>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</si>
  <si>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</si>
  <si>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</si>
  <si>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</si>
  <si>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</si>
  <si>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</si>
  <si>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</si>
  <si>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</si>
  <si>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</si>
  <si>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</si>
  <si>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</si>
  <si>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</si>
  <si>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</si>
  <si>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</si>
  <si>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</si>
  <si>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</si>
  <si>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</si>
  <si>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</si>
  <si>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</si>
  <si>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</si>
  <si>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</si>
  <si>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</si>
  <si>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</si>
  <si>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</si>
  <si>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</si>
  <si>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</si>
  <si>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</si>
  <si>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</si>
  <si>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</si>
  <si>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</si>
  <si>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</si>
  <si>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</si>
  <si>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</si>
  <si>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</si>
  <si>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</si>
  <si>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</si>
  <si>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</si>
  <si>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</si>
  <si>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</si>
  <si>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</si>
  <si>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</si>
  <si>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</si>
  <si>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</si>
  <si>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</si>
  <si>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</si>
  <si>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</si>
  <si>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</si>
  <si>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</si>
  <si>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</si>
  <si>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</si>
  <si>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</si>
  <si>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</si>
  <si>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</si>
  <si>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</si>
  <si>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</si>
  <si>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</si>
  <si>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</si>
  <si>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</si>
  <si>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</si>
  <si>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</si>
  <si>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</si>
  <si>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</si>
  <si>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</si>
  <si>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</si>
  <si>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</si>
  <si>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</si>
  <si>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</si>
  <si>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</si>
  <si>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</si>
  <si>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</si>
  <si>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</si>
  <si>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</si>
  <si>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</si>
  <si>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</si>
  <si>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</si>
  <si>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</si>
  <si>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</si>
  <si>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</si>
  <si>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</si>
  <si>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</si>
  <si>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</si>
  <si>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</si>
  <si>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</si>
  <si>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</si>
  <si>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</si>
  <si>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</si>
  <si>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</si>
  <si>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</si>
  <si>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</si>
  <si>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</si>
  <si>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</si>
  <si>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</si>
  <si>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</si>
  <si>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</si>
  <si>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</si>
  <si>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</si>
  <si>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</si>
  <si>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</si>
  <si>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</si>
  <si>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</si>
  <si>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</si>
  <si>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</si>
  <si>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</si>
  <si>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</si>
  <si>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</si>
  <si>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</si>
  <si>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</si>
  <si>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</si>
  <si>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</si>
  <si>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</si>
  <si>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</si>
  <si>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</si>
  <si>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</si>
  <si>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</si>
  <si>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</si>
  <si>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</si>
  <si>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</si>
  <si>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</si>
  <si>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</si>
  <si>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</si>
  <si>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</si>
  <si>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</si>
  <si>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</si>
  <si>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</si>
  <si>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</si>
  <si>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</si>
  <si>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</si>
  <si>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</si>
  <si>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</si>
  <si>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</si>
  <si>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</si>
  <si>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</si>
  <si>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</si>
  <si>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</si>
  <si>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</si>
  <si>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</si>
  <si>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</si>
  <si>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</si>
  <si>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</si>
  <si>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</si>
  <si>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</si>
  <si>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</si>
  <si>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</si>
  <si>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</si>
  <si>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</si>
  <si>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</si>
  <si>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</si>
  <si>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</si>
  <si>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</si>
  <si>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</si>
  <si>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</si>
  <si>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</si>
  <si>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</si>
  <si>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</si>
  <si>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</si>
  <si>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</si>
  <si>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</si>
  <si>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</si>
  <si>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</si>
  <si>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</si>
  <si>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</si>
  <si>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</si>
  <si>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</si>
  <si>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</si>
  <si>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</si>
  <si>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</si>
  <si>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</si>
  <si>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</si>
  <si>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</si>
  <si>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</si>
  <si>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</si>
  <si>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</si>
  <si>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</si>
  <si>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</si>
  <si>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</si>
  <si>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</si>
  <si>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</si>
  <si>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</si>
  <si>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</si>
  <si>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</si>
  <si>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</si>
  <si>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</si>
  <si>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</si>
  <si>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</si>
  <si>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</si>
  <si>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</si>
  <si>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</si>
  <si>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</si>
  <si>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</si>
  <si>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</si>
  <si>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</si>
  <si>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</si>
  <si>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</si>
  <si>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</si>
  <si>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</si>
  <si>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</si>
  <si>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</si>
  <si>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</si>
  <si>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</si>
  <si>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</si>
  <si>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</si>
  <si>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</si>
  <si>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</si>
  <si>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</si>
  <si>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</si>
  <si>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</si>
  <si>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</si>
  <si>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</si>
  <si>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</si>
  <si>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</si>
  <si>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</si>
  <si>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</si>
  <si>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</si>
  <si>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</si>
  <si>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</si>
  <si>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</si>
  <si>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</si>
  <si>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</si>
  <si>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</si>
  <si>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</si>
  <si>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</si>
  <si>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</si>
  <si>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</si>
  <si>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</si>
  <si>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</si>
  <si>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</si>
  <si>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</si>
  <si>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</si>
  <si>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</si>
  <si>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</si>
  <si>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</si>
  <si>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</si>
  <si>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</si>
  <si>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</si>
  <si>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</si>
  <si>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</si>
  <si>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</si>
  <si>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</si>
  <si>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</si>
  <si>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</si>
  <si>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</si>
  <si>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</si>
  <si>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</si>
  <si>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</si>
  <si>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</si>
  <si>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</si>
  <si>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</si>
  <si>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</si>
  <si>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</si>
  <si>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</si>
  <si>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</si>
  <si>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</si>
  <si>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</si>
  <si>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</si>
  <si>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</si>
  <si>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</si>
  <si>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</si>
  <si>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</si>
  <si>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</si>
  <si>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</si>
  <si>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</si>
  <si>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</si>
  <si>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</si>
  <si>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</si>
  <si>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</si>
  <si>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</si>
  <si>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</si>
  <si>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</si>
  <si>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</si>
  <si>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</si>
  <si>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</si>
  <si>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</si>
  <si>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</si>
  <si>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</si>
  <si>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</si>
  <si>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</si>
  <si>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</si>
  <si>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</si>
  <si>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</si>
  <si>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</si>
  <si>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</si>
  <si>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</si>
  <si>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</si>
  <si>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</si>
  <si>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</si>
  <si>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</si>
  <si>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</si>
  <si>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</si>
  <si>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</si>
  <si>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</si>
  <si>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</si>
  <si>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</si>
  <si>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</si>
  <si>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</si>
  <si>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</si>
  <si>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</si>
  <si>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</si>
  <si>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</si>
  <si>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</si>
  <si>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</si>
  <si>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</si>
  <si>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</si>
  <si>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</si>
  <si>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</si>
  <si>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</si>
  <si>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</si>
  <si>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</si>
  <si>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</si>
  <si>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</si>
  <si>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</si>
  <si>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</si>
  <si>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</si>
  <si>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</si>
  <si>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</si>
  <si>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</si>
  <si>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</si>
  <si>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</si>
  <si>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</si>
  <si>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</si>
  <si>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</si>
  <si>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</si>
  <si>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</si>
  <si>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</si>
  <si>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</si>
  <si>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</si>
  <si>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</si>
  <si>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</si>
  <si>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</si>
  <si>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</si>
  <si>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</si>
  <si>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</si>
  <si>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</si>
  <si>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</si>
  <si>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</si>
  <si>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</si>
  <si>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</si>
  <si>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</si>
  <si>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</si>
  <si>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</si>
  <si>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</si>
  <si>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</si>
  <si>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</si>
  <si>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</si>
  <si>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</si>
  <si>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</si>
  <si>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</si>
  <si>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</si>
  <si>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</si>
  <si>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</si>
  <si>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</si>
  <si>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</si>
  <si>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</si>
  <si>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</si>
  <si>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</si>
  <si>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</si>
  <si>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</si>
  <si>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</si>
  <si>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</si>
  <si>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</si>
  <si>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</si>
  <si>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</si>
  <si>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</si>
  <si>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</si>
  <si>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</si>
  <si>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</si>
  <si>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</si>
  <si>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</si>
  <si>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</si>
  <si>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</si>
  <si>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</si>
  <si>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</si>
  <si>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</si>
  <si>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</si>
  <si>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</si>
  <si>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</si>
  <si>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</si>
  <si>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</si>
  <si>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</si>
  <si>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</si>
  <si>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</si>
  <si>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</si>
  <si>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</si>
  <si>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</si>
  <si>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</si>
  <si>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</si>
  <si>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</si>
  <si>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</si>
  <si>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</si>
  <si>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</si>
  <si>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</si>
  <si>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</si>
  <si>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</si>
  <si>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</si>
  <si>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</si>
  <si>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</si>
  <si>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</si>
  <si>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</si>
  <si>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</si>
  <si>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</si>
  <si>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</si>
  <si>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</si>
  <si>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</si>
  <si>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</si>
  <si>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</si>
  <si>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</si>
  <si>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</si>
  <si>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</si>
  <si>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</si>
  <si>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</si>
  <si>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</si>
  <si>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</si>
  <si>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</si>
  <si>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</si>
  <si>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</si>
  <si>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</si>
  <si>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</si>
  <si>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</si>
  <si>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</si>
  <si>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</si>
  <si>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</si>
  <si>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</si>
  <si>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</si>
  <si>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</si>
  <si>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</si>
  <si>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</si>
  <si>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</si>
  <si>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</si>
  <si>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</si>
  <si>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</si>
  <si>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</si>
  <si>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</si>
  <si>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</si>
  <si>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</si>
  <si>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</si>
  <si>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</si>
  <si>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</si>
  <si>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</si>
  <si>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</si>
  <si>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</si>
  <si>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</si>
  <si>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</si>
  <si>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</si>
  <si>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</si>
  <si>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</si>
  <si>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</si>
  <si>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</si>
  <si>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</si>
  <si>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</si>
  <si>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</si>
  <si>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</si>
  <si>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</si>
  <si>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</si>
  <si>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</si>
  <si>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</si>
  <si>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</si>
  <si>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</si>
  <si>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</si>
  <si>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</si>
  <si>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</si>
  <si>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</si>
  <si>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</si>
  <si>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</si>
  <si>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</si>
  <si>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</si>
  <si>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</si>
  <si>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</si>
  <si>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</si>
  <si>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</si>
  <si>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</si>
  <si>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</si>
  <si>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</si>
  <si>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</si>
  <si>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</si>
  <si>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</si>
  <si>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</si>
  <si>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</si>
  <si>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</si>
  <si>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</si>
  <si>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</si>
  <si>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</si>
  <si>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</si>
  <si>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</si>
  <si>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</si>
  <si>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</si>
  <si>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</si>
  <si>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</si>
  <si>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</si>
  <si>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</si>
  <si>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</si>
  <si>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</si>
  <si>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</si>
  <si>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</si>
  <si>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</si>
  <si>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</si>
  <si>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</si>
  <si>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</si>
  <si>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</si>
  <si>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</si>
  <si>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</si>
  <si>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</si>
  <si>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</si>
  <si>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</si>
  <si>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</si>
  <si>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</si>
  <si>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</si>
  <si>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</si>
  <si>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</si>
  <si>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</si>
  <si>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</si>
  <si>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</si>
  <si>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</si>
  <si>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</si>
  <si>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</si>
  <si>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</si>
  <si>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</si>
  <si>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</si>
  <si>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</si>
  <si>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</si>
  <si>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</si>
  <si>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</si>
  <si>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</si>
  <si>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</si>
  <si>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</si>
  <si>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</si>
  <si>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</si>
  <si>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</si>
  <si>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</si>
  <si>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</si>
  <si>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</si>
  <si>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</si>
  <si>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</si>
  <si>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</si>
  <si>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</si>
  <si>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</si>
  <si>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</si>
  <si>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</si>
  <si>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</si>
  <si>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</si>
  <si>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</si>
  <si>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</si>
  <si>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</si>
  <si>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</si>
  <si>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</si>
  <si>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</si>
  <si>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</si>
  <si>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</si>
  <si>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</si>
  <si>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</si>
  <si>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</si>
  <si>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</si>
  <si>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</si>
  <si>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</si>
  <si>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</si>
  <si>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</si>
  <si>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</si>
  <si>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</si>
  <si>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</si>
  <si>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</si>
  <si>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</si>
  <si>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</si>
  <si>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</si>
  <si>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</si>
  <si>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</si>
  <si>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</si>
  <si>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</si>
  <si>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</si>
  <si>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</si>
  <si>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</si>
  <si>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</si>
  <si>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</si>
  <si>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</si>
  <si>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</si>
  <si>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</si>
  <si>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</si>
  <si>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</si>
  <si>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</si>
  <si>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</si>
  <si>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</si>
  <si>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</si>
  <si>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</si>
  <si>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</si>
  <si>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</si>
  <si>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</si>
  <si>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</si>
  <si>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</si>
  <si>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</si>
  <si>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</si>
  <si>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</si>
  <si>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</si>
  <si>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</si>
  <si>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</si>
  <si>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</si>
  <si>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</si>
  <si>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</si>
  <si>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</si>
  <si>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</si>
  <si>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</si>
  <si>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</si>
  <si>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</si>
  <si>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</si>
  <si>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</si>
  <si>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</si>
  <si>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</si>
  <si>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</si>
  <si>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</si>
  <si>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</si>
  <si>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</si>
  <si>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</si>
  <si>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</si>
  <si>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</si>
  <si>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</si>
  <si>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</si>
  <si>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</si>
  <si>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</si>
  <si>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</si>
  <si>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</si>
  <si>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</si>
  <si>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</si>
  <si>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</si>
  <si>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</si>
  <si>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</si>
  <si>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</si>
  <si>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</si>
  <si>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</si>
  <si>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</si>
  <si>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</si>
  <si>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</si>
  <si>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</si>
  <si>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</si>
  <si>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</si>
  <si>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</si>
  <si>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</si>
  <si>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</si>
  <si>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</si>
  <si>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</si>
  <si>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</si>
  <si>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</si>
  <si>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</si>
  <si>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</si>
  <si>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</si>
  <si>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</si>
  <si>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</si>
  <si>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</si>
  <si>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</si>
  <si>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</si>
  <si>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</si>
  <si>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</si>
  <si>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</si>
  <si>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</si>
  <si>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</si>
  <si>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</si>
  <si>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</si>
  <si>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</si>
  <si>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</si>
  <si>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</si>
  <si>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</si>
  <si>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</si>
  <si>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</si>
  <si>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</si>
  <si>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</si>
  <si>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</si>
  <si>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</si>
  <si>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</si>
  <si>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</si>
  <si>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</si>
  <si>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</si>
  <si>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</si>
  <si>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</si>
  <si>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</si>
  <si>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</si>
  <si>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</si>
  <si>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</si>
  <si>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</si>
  <si>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</si>
  <si>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</si>
  <si>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</si>
  <si>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</si>
  <si>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</si>
  <si>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</si>
  <si>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</si>
  <si>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</si>
  <si>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</si>
  <si>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</si>
  <si>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</si>
  <si>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</si>
  <si>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</si>
  <si>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</si>
  <si>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</si>
  <si>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</si>
  <si>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</si>
  <si>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</si>
  <si>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</si>
  <si>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</si>
  <si>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</si>
  <si>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</si>
  <si>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</si>
  <si>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</si>
  <si>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</si>
  <si>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</si>
  <si>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</si>
  <si>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</si>
  <si>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</si>
  <si>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</si>
  <si>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</si>
  <si>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</si>
  <si>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</si>
  <si>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</si>
  <si>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</si>
  <si>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</si>
  <si>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</si>
  <si>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</si>
  <si>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</si>
  <si>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</si>
  <si>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</si>
  <si>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</si>
  <si>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</si>
  <si>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</si>
  <si>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</si>
  <si>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</si>
  <si>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</si>
  <si>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</si>
  <si>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</si>
  <si>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</si>
  <si>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</si>
  <si>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</si>
  <si>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</si>
  <si>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</si>
  <si>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</si>
  <si>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</si>
  <si>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</si>
  <si>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</si>
  <si>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</si>
  <si>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</si>
  <si>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</si>
  <si>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</si>
  <si>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</si>
  <si>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</si>
  <si>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</si>
  <si>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</si>
  <si>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</si>
  <si>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</si>
  <si>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</si>
  <si>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</si>
  <si>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</si>
  <si>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</si>
  <si>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</si>
  <si>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</si>
  <si>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</si>
  <si>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</si>
  <si>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</si>
  <si>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</si>
  <si>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</si>
  <si>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</si>
  <si>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</si>
  <si>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</si>
  <si>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</si>
  <si>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</si>
  <si>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</si>
  <si>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</si>
  <si>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</si>
  <si>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</si>
  <si>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</si>
  <si>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</si>
  <si>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</si>
  <si>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</si>
  <si>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</si>
  <si>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</si>
  <si>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</si>
  <si>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</si>
  <si>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</si>
  <si>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</si>
  <si>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</si>
  <si>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</si>
  <si>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</si>
  <si>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</si>
  <si>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</si>
  <si>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</si>
  <si>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</si>
  <si>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</si>
  <si>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</si>
  <si>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</si>
  <si>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</si>
  <si>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</si>
  <si>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</si>
  <si>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</si>
  <si>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</si>
  <si>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</si>
  <si>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</si>
  <si>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</si>
  <si>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</si>
  <si>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</si>
  <si>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</si>
  <si>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</si>
  <si>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</si>
  <si>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</si>
  <si>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</si>
  <si>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</si>
  <si>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</si>
  <si>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</si>
  <si>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</si>
  <si>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</si>
  <si>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</si>
  <si>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</si>
  <si>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</si>
  <si>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</si>
  <si>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</si>
  <si>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</si>
  <si>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</si>
  <si>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</si>
  <si>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</si>
  <si>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</si>
  <si>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</si>
  <si>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</si>
  <si>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</si>
  <si>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</si>
  <si>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</si>
  <si>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</si>
  <si>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</si>
  <si>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</si>
  <si>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</si>
  <si>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</si>
  <si>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</si>
  <si>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</si>
  <si>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</si>
  <si>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</si>
  <si>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</si>
  <si>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</si>
  <si>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</si>
  <si>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</si>
  <si>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</si>
  <si>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</si>
  <si>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</si>
  <si>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</si>
  <si>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</si>
  <si>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</si>
  <si>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</si>
  <si>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</si>
  <si>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</si>
  <si>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</si>
  <si>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</si>
  <si>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</si>
  <si>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</si>
  <si>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</si>
  <si>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</si>
  <si>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</si>
  <si>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</si>
  <si>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</si>
  <si>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</si>
  <si>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</si>
  <si>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</si>
  <si>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</si>
  <si>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</si>
  <si>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</si>
  <si>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</si>
  <si>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</si>
  <si>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</si>
  <si>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</si>
  <si>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</si>
  <si>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</si>
  <si>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</si>
  <si>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</si>
  <si>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</si>
  <si>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</si>
  <si>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</si>
  <si>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</si>
  <si>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</si>
  <si>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</si>
  <si>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</si>
  <si>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</si>
  <si>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</si>
  <si>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</si>
  <si>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</si>
  <si>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</si>
  <si>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</si>
  <si>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</si>
  <si>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</si>
  <si>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</si>
  <si>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</si>
  <si>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</si>
  <si>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</si>
  <si>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</si>
  <si>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</si>
  <si>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</si>
  <si>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</si>
  <si>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</si>
  <si>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</si>
  <si>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</si>
  <si>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</si>
  <si>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</si>
  <si>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</si>
  <si>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</si>
  <si>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</si>
  <si>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</si>
  <si>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</si>
  <si>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</si>
  <si>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</si>
  <si>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</si>
  <si>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</si>
  <si>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</si>
  <si>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</si>
  <si>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</si>
  <si>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</si>
  <si>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</si>
  <si>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</si>
  <si>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</si>
  <si>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</si>
  <si>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</si>
  <si>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</si>
  <si>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</si>
  <si>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</si>
  <si>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</si>
  <si>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</si>
  <si>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</si>
  <si>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</si>
  <si>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</si>
  <si>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</si>
  <si>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</si>
  <si>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</si>
  <si>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</si>
  <si>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</si>
  <si>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</si>
  <si>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</si>
  <si>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</si>
  <si>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</si>
  <si>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</si>
  <si>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</si>
  <si>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</si>
  <si>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</si>
  <si>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</si>
  <si>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</si>
  <si>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</si>
  <si>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</si>
  <si>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</si>
  <si>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</si>
  <si>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</si>
  <si>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</si>
  <si>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</si>
  <si>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</si>
  <si>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</si>
  <si>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</si>
  <si>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</si>
  <si>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</si>
  <si>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</si>
  <si>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</si>
  <si>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</si>
  <si>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</si>
  <si>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</si>
  <si>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</si>
  <si>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</si>
  <si>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</si>
  <si>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</si>
  <si>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</si>
  <si>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</si>
  <si>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</si>
  <si>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</si>
  <si>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</si>
  <si>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</si>
  <si>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</si>
  <si>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</si>
  <si>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</si>
  <si>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</si>
  <si>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</si>
  <si>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</si>
  <si>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</si>
  <si>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</si>
  <si>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</si>
  <si>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</si>
  <si>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</si>
  <si>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</si>
  <si>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</si>
  <si>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</si>
  <si>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</si>
  <si>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</si>
  <si>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</si>
  <si>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</si>
  <si>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</si>
  <si>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</si>
  <si>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</si>
  <si>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</si>
  <si>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</si>
  <si>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</si>
  <si>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</si>
  <si>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</si>
  <si>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</si>
  <si>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</si>
  <si>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</si>
  <si>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</si>
  <si>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</si>
  <si>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</si>
  <si>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</si>
  <si>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</si>
  <si>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</si>
  <si>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</si>
  <si>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</si>
  <si>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</si>
  <si>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</si>
  <si>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</si>
  <si>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</si>
  <si>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</si>
  <si>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</si>
  <si>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</si>
  <si>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</si>
  <si>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</si>
  <si>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</si>
  <si>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</si>
  <si>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</si>
  <si>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</si>
  <si>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</si>
  <si>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</si>
  <si>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</si>
  <si>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</si>
  <si>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</si>
  <si>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</si>
  <si>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</si>
  <si>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</si>
  <si>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</si>
  <si>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</si>
  <si>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</si>
  <si>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</si>
  <si>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</si>
  <si>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</si>
  <si>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</si>
  <si>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</si>
  <si>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</si>
  <si>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</si>
  <si>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</si>
  <si>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</si>
  <si>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</si>
  <si>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</si>
  <si>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</si>
  <si>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</si>
  <si>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</si>
  <si>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</si>
  <si>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</si>
  <si>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</si>
  <si>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</si>
  <si>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</si>
  <si>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</si>
  <si>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</si>
  <si>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</si>
  <si>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</si>
  <si>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</si>
  <si>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</si>
  <si>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</si>
  <si>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</si>
  <si>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</si>
  <si>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</si>
  <si>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</si>
  <si>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</si>
  <si>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</si>
  <si>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</si>
  <si>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</si>
  <si>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</si>
  <si>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</si>
  <si>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</si>
  <si>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</si>
  <si>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</si>
  <si>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</si>
  <si>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</si>
  <si>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</si>
  <si>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</si>
  <si>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</si>
  <si>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</si>
  <si>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</si>
  <si>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</si>
  <si>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</si>
  <si>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</si>
  <si>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</si>
  <si>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</si>
  <si>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</si>
  <si>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</si>
  <si>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</si>
  <si>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</si>
  <si>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</si>
  <si>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</si>
  <si>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</si>
  <si>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</si>
  <si>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</si>
  <si>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</si>
  <si>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</si>
  <si>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</si>
  <si>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</si>
  <si>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</si>
  <si>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</si>
  <si>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</si>
  <si>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</si>
  <si>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</si>
  <si>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</si>
  <si>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</si>
  <si>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</si>
  <si>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</si>
  <si>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</si>
  <si>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</si>
  <si>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</si>
  <si>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</si>
  <si>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</si>
  <si>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</si>
  <si>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</si>
  <si>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</si>
  <si>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</si>
  <si>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</si>
  <si>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</si>
  <si>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</si>
  <si>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</si>
  <si>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</si>
  <si>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</si>
  <si>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</si>
  <si>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</si>
  <si>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</si>
  <si>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</si>
  <si>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</si>
  <si>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</si>
  <si>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</si>
  <si>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</si>
  <si>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</si>
  <si>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</si>
  <si>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</si>
  <si>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</si>
  <si>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</si>
  <si>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</si>
  <si>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</si>
  <si>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</si>
  <si>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</si>
  <si>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</si>
  <si>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</si>
  <si>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</si>
  <si>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</si>
  <si>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</si>
  <si>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</si>
  <si>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</si>
  <si>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</si>
  <si>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</si>
  <si>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</si>
  <si>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</si>
  <si>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</si>
  <si>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</si>
  <si>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</si>
  <si>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</si>
  <si>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</si>
  <si>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</si>
  <si>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</si>
  <si>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</si>
  <si>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</si>
  <si>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</si>
  <si>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</si>
  <si>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</si>
  <si>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</si>
  <si>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</si>
  <si>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</si>
  <si>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</si>
  <si>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</si>
  <si>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</si>
  <si>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</si>
  <si>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</si>
  <si>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</si>
  <si>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</si>
  <si>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</si>
  <si>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</si>
  <si>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</si>
  <si>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</si>
  <si>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</si>
  <si>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</si>
  <si>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</si>
  <si>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</si>
  <si>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</si>
  <si>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</si>
  <si>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</si>
  <si>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</si>
  <si>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</si>
  <si>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</si>
  <si>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</si>
  <si>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</si>
  <si>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</si>
  <si>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</si>
  <si>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</si>
  <si>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</si>
  <si>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</si>
  <si>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</si>
  <si>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</si>
  <si>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</si>
  <si>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</si>
  <si>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</si>
  <si>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</si>
  <si>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</si>
  <si>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</si>
  <si>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</si>
  <si>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</si>
  <si>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</si>
  <si>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</si>
  <si>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</si>
  <si>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</si>
  <si>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</si>
  <si>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</si>
  <si>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</si>
  <si>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</si>
  <si>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</si>
  <si>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</si>
  <si>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</si>
  <si>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</si>
  <si>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</si>
  <si>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</si>
  <si>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</si>
  <si>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</si>
  <si>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</si>
  <si>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</si>
  <si>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</si>
  <si>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</si>
  <si>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</si>
  <si>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</si>
  <si>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</si>
  <si>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</si>
  <si>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</si>
  <si>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</si>
  <si>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</si>
  <si>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</si>
  <si>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</si>
  <si>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</si>
  <si>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</si>
  <si>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</si>
  <si>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</si>
  <si>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</si>
  <si>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</si>
  <si>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</si>
  <si>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</si>
  <si>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</si>
  <si>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</si>
  <si>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</si>
  <si>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</si>
  <si>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</si>
  <si>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</si>
  <si>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</si>
  <si>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</si>
  <si>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</si>
  <si>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</si>
  <si>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</si>
  <si>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</si>
  <si>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</si>
  <si>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</si>
  <si>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</si>
  <si>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</si>
  <si>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</si>
  <si>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</si>
  <si>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</si>
  <si>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</si>
  <si>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</si>
  <si>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</si>
  <si>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</si>
  <si>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</si>
  <si>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</si>
  <si>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</si>
  <si>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</si>
  <si>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</si>
  <si>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</si>
  <si>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</si>
  <si>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</si>
  <si>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</si>
  <si>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</si>
  <si>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</si>
  <si>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</si>
  <si>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</si>
  <si>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</si>
  <si>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</si>
  <si>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</si>
  <si>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</si>
  <si>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</si>
  <si>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</si>
  <si>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</si>
  <si>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</si>
  <si>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</si>
  <si>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</si>
  <si>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</si>
  <si>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</si>
  <si>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</si>
  <si>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</si>
  <si>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</si>
  <si>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</si>
  <si>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</si>
  <si>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</si>
  <si>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</si>
  <si>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</si>
  <si>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</si>
  <si>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</si>
  <si>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</si>
  <si>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</si>
  <si>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</si>
  <si>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</si>
  <si>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</si>
  <si>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</si>
  <si>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</si>
  <si>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</si>
  <si>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</si>
  <si>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</si>
  <si>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</si>
  <si>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</si>
  <si>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</si>
  <si>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</si>
  <si>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</si>
  <si>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</si>
  <si>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</si>
  <si>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</si>
  <si>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</si>
  <si>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</si>
  <si>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</si>
  <si>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</si>
  <si>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</si>
  <si>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</si>
  <si>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</si>
  <si>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</si>
  <si>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</si>
  <si>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</si>
  <si>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</si>
  <si>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</si>
  <si>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</si>
  <si>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</si>
  <si>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</si>
  <si>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</si>
  <si>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</si>
  <si>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</si>
  <si>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</si>
  <si>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</si>
  <si>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</si>
  <si>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</si>
  <si>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</si>
  <si>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</si>
  <si>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</si>
  <si>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</si>
  <si>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</si>
  <si>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</si>
  <si>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</si>
  <si>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</si>
  <si>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</si>
  <si>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</si>
  <si>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</si>
  <si>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</si>
  <si>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</si>
  <si>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</si>
  <si>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</si>
  <si>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</si>
  <si>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</si>
  <si>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</si>
  <si>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</si>
  <si>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</si>
  <si>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</si>
  <si>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</si>
  <si>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</si>
  <si>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</si>
  <si>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</si>
  <si>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</si>
  <si>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</si>
  <si>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</si>
  <si>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</si>
  <si>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</si>
  <si>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</si>
  <si>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</si>
  <si>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</si>
  <si>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</si>
  <si>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</si>
  <si>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</si>
  <si>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</si>
  <si>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</si>
  <si>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</si>
  <si>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</si>
  <si>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</si>
  <si>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</si>
  <si>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</si>
  <si>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</si>
  <si>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</si>
  <si>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</si>
  <si>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</si>
  <si>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</si>
  <si>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</si>
  <si>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</si>
  <si>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</si>
  <si>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</si>
  <si>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</si>
  <si>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</si>
  <si>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</si>
  <si>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</si>
  <si>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</si>
  <si>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</si>
  <si>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</si>
  <si>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</si>
  <si>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</si>
  <si>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</si>
  <si>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</si>
  <si>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</si>
  <si>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</si>
  <si>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</si>
  <si>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</si>
  <si>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</si>
  <si>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</si>
  <si>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</si>
  <si>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</si>
  <si>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</si>
  <si>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</si>
  <si>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</si>
  <si>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</si>
  <si>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</si>
  <si>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</si>
  <si>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</si>
  <si>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</si>
  <si>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</si>
  <si>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</si>
  <si>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</si>
  <si>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</si>
  <si>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</si>
  <si>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</si>
  <si>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</si>
  <si>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</si>
  <si>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</si>
  <si>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</si>
  <si>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</si>
  <si>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</si>
  <si>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</si>
  <si>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</si>
  <si>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</si>
  <si>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</si>
  <si>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</si>
  <si>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</si>
  <si>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</si>
  <si>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</si>
  <si>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</si>
  <si>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</si>
  <si>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</si>
  <si>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</si>
  <si>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</si>
  <si>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</si>
  <si>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</si>
  <si>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</si>
  <si>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</si>
  <si>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</si>
  <si>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</si>
  <si>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</si>
  <si>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</si>
  <si>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</si>
  <si>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</si>
  <si>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</si>
  <si>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</si>
  <si>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</si>
  <si>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</si>
  <si>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</si>
  <si>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</si>
  <si>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</si>
  <si>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</si>
  <si>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</si>
  <si>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</si>
  <si>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</si>
  <si>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</si>
  <si>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</si>
  <si>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</si>
  <si>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</si>
  <si>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</si>
  <si>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</si>
  <si>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</si>
  <si>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</si>
  <si>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</si>
  <si>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</si>
  <si>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</si>
  <si>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</si>
  <si>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</si>
  <si>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</si>
  <si>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</si>
  <si>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</si>
  <si>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</si>
  <si>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</si>
  <si>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</si>
  <si>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</si>
  <si>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</si>
  <si>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</si>
  <si>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</si>
  <si>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</si>
  <si>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</si>
  <si>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</si>
  <si>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</si>
  <si>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</si>
  <si>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</si>
  <si>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</si>
  <si>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</si>
  <si>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</si>
  <si>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</si>
  <si>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</si>
  <si>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</si>
  <si>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</si>
  <si>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</si>
  <si>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</si>
  <si>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</si>
  <si>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</si>
  <si>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</si>
  <si>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</si>
  <si>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</si>
  <si>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</si>
  <si>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</si>
  <si>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</si>
  <si>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</si>
  <si>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</si>
  <si>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</si>
  <si>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</si>
  <si>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</si>
  <si>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</si>
  <si>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</si>
  <si>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</si>
  <si>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</si>
  <si>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</si>
  <si>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</si>
  <si>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</si>
  <si>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</si>
  <si>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</si>
  <si>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</si>
  <si>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</si>
  <si>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</si>
  <si>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</si>
  <si>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</si>
  <si>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</si>
  <si>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</si>
  <si>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</si>
  <si>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</si>
  <si>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</si>
  <si>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</si>
  <si>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</si>
  <si>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</si>
  <si>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</si>
  <si>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</si>
  <si>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</si>
  <si>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</si>
  <si>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</si>
  <si>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</si>
  <si>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</si>
  <si>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</si>
  <si>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</si>
  <si>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</si>
  <si>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</si>
  <si>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</si>
  <si>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</si>
  <si>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</si>
  <si>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</si>
  <si>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</si>
  <si>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</si>
  <si>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</si>
  <si>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</si>
  <si>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</si>
  <si>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</si>
  <si>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</si>
  <si>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</si>
  <si>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</si>
  <si>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</si>
  <si>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</si>
  <si>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</si>
  <si>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</si>
  <si>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</si>
  <si>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</si>
  <si>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</si>
  <si>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</si>
  <si>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</si>
  <si>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</si>
  <si>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</si>
  <si>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</si>
  <si>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</si>
  <si>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</si>
  <si>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</si>
  <si>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</si>
  <si>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</si>
  <si>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</si>
  <si>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</si>
  <si>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</si>
  <si>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</si>
  <si>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</si>
  <si>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</si>
  <si>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</si>
  <si>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</si>
  <si>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</si>
  <si>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</si>
  <si>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</si>
  <si>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</si>
  <si>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</si>
  <si>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</si>
  <si>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</si>
  <si>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</si>
  <si>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</si>
  <si>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</si>
  <si>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</si>
  <si>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</si>
  <si>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</si>
  <si>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</si>
  <si>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</si>
  <si>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</si>
  <si>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</si>
  <si>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</si>
  <si>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</si>
  <si>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</si>
  <si>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</si>
  <si>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</si>
  <si>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</si>
  <si>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</si>
  <si>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</si>
  <si>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</si>
  <si>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</si>
  <si>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</si>
  <si>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</si>
  <si>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</si>
  <si>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</si>
  <si>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</si>
  <si>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</si>
  <si>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</si>
  <si>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</si>
  <si>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</si>
  <si>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</si>
  <si>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</si>
  <si>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</si>
  <si>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</si>
  <si>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</si>
  <si>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</si>
  <si>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</si>
  <si>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</si>
  <si>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</si>
  <si>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</si>
  <si>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</si>
  <si>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</si>
  <si>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</si>
  <si>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</si>
  <si>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</si>
  <si>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</si>
  <si>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</si>
  <si>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</si>
  <si>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</si>
  <si>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</si>
  <si>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</si>
  <si>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</si>
  <si>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</si>
  <si>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</si>
  <si>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</si>
  <si>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</si>
  <si>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</si>
  <si>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</si>
  <si>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</si>
  <si>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</si>
  <si>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</si>
  <si>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</si>
  <si>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</si>
  <si>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</si>
  <si>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</si>
  <si>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</si>
  <si>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</si>
  <si>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</si>
  <si>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</si>
  <si>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</si>
  <si>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</si>
  <si>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</si>
  <si>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</si>
  <si>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</si>
  <si>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</si>
  <si>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</si>
  <si>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</si>
  <si>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</si>
  <si>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</si>
  <si>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</si>
  <si>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</si>
  <si>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</si>
  <si>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</si>
  <si>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</si>
  <si>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</si>
  <si>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</si>
  <si>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</si>
  <si>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</si>
  <si>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</si>
  <si>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</si>
  <si>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</si>
  <si>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</si>
  <si>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</si>
  <si>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</si>
  <si>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</si>
  <si>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</si>
  <si>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</si>
  <si>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</si>
  <si>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</si>
  <si>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</si>
  <si>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</si>
  <si>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</si>
  <si>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</si>
  <si>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</si>
  <si>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</si>
  <si>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</si>
  <si>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</si>
  <si>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</si>
  <si>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</si>
  <si>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</si>
  <si>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</si>
  <si>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</si>
  <si>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</si>
  <si>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</si>
  <si>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</si>
  <si>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</si>
  <si>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</si>
  <si>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</si>
  <si>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</si>
  <si>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</si>
  <si>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</si>
  <si>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</si>
  <si>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</si>
  <si>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</si>
  <si>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</si>
  <si>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</si>
  <si>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</si>
  <si>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</si>
  <si>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</si>
  <si>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</si>
  <si>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</si>
  <si>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</si>
  <si>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</si>
  <si>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</si>
  <si>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</si>
  <si>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</si>
  <si>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</si>
  <si>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</si>
  <si>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</si>
  <si>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</si>
  <si>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</si>
  <si>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</si>
  <si>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</si>
  <si>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</si>
  <si>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</si>
  <si>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</si>
  <si>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</si>
  <si>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</si>
  <si>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</si>
  <si>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</si>
  <si>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</si>
  <si>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</si>
  <si>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</si>
  <si>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</si>
  <si>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</si>
  <si>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</si>
  <si>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</si>
  <si>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</si>
  <si>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</si>
  <si>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</si>
  <si>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</si>
  <si>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</si>
  <si>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</si>
  <si>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</si>
  <si>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</si>
  <si>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</si>
  <si>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</si>
  <si>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</si>
  <si>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</si>
  <si>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</si>
  <si>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</si>
  <si>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</si>
  <si>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</si>
  <si>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</si>
  <si>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</si>
  <si>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</si>
  <si>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</si>
  <si>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</si>
  <si>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</si>
  <si>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</si>
  <si>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</si>
  <si>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</si>
  <si>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</si>
  <si>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</si>
  <si>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</si>
  <si>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</si>
  <si>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</si>
  <si>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</si>
  <si>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</si>
  <si>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</si>
  <si>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</si>
  <si>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</si>
  <si>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</si>
  <si>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</si>
  <si>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</si>
  <si>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</si>
  <si>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</si>
  <si>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</si>
  <si>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</si>
  <si>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</si>
  <si>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</si>
  <si>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</si>
  <si>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</si>
  <si>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</si>
  <si>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</si>
  <si>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</si>
  <si>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</si>
  <si>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</si>
  <si>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</si>
  <si>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</si>
  <si>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</si>
  <si>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</si>
  <si>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</si>
  <si>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</si>
  <si>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</si>
  <si>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</si>
  <si>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</si>
  <si>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</si>
  <si>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</si>
  <si>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</si>
  <si>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</si>
  <si>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</si>
  <si>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</si>
  <si>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</si>
  <si>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</si>
  <si>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</si>
  <si>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</si>
  <si>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</si>
  <si>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</si>
  <si>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</si>
  <si>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</si>
  <si>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</si>
  <si>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</si>
  <si>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</si>
  <si>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</si>
  <si>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</si>
  <si>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</si>
  <si>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</si>
  <si>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</si>
  <si>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</si>
  <si>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</si>
  <si>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</si>
  <si>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</si>
  <si>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</si>
  <si>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</si>
  <si>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</si>
  <si>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</si>
  <si>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</si>
  <si>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</si>
  <si>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</si>
  <si>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</si>
  <si>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</si>
  <si>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</si>
  <si>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</si>
  <si>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</si>
  <si>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</si>
  <si>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</si>
  <si>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</si>
  <si>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</si>
  <si>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</si>
  <si>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</si>
  <si>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</si>
  <si>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</si>
  <si>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</si>
  <si>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</si>
  <si>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</si>
  <si>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</si>
  <si>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</si>
  <si>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</si>
  <si>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</si>
  <si>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</si>
  <si>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</si>
  <si>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</si>
  <si>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</si>
  <si>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</si>
  <si>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</si>
  <si>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</si>
  <si>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</si>
  <si>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</si>
  <si>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</si>
  <si>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</si>
  <si>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</si>
  <si>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</si>
  <si>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</si>
  <si>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</si>
  <si>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</si>
  <si>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</si>
  <si>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</si>
  <si>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</si>
  <si>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</si>
  <si>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</si>
  <si>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</si>
  <si>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</si>
  <si>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</si>
  <si>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</si>
  <si>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</si>
  <si>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</si>
  <si>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</si>
  <si>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</si>
  <si>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</si>
  <si>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</si>
  <si>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</si>
  <si>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</si>
  <si>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</si>
  <si>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</si>
  <si>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</si>
  <si>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</si>
  <si>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</si>
  <si>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</si>
  <si>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</si>
  <si>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</si>
  <si>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</si>
  <si>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</si>
  <si>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</si>
  <si>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</si>
  <si>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</si>
  <si>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</si>
  <si>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</si>
  <si>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</si>
  <si>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</si>
  <si>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</si>
  <si>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</si>
  <si>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</si>
  <si>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</si>
  <si>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</si>
  <si>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</si>
  <si>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</si>
  <si>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</si>
  <si>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</si>
  <si>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</si>
  <si>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</si>
  <si>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</si>
  <si>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</si>
  <si>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</si>
  <si>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</si>
  <si>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</si>
  <si>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</si>
  <si>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</si>
  <si>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</si>
  <si>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</si>
  <si>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</si>
  <si>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</si>
  <si>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</si>
  <si>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</si>
  <si>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</si>
  <si>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</si>
  <si>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</si>
  <si>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</si>
  <si>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</si>
  <si>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</si>
  <si>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</si>
  <si>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</si>
  <si>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</si>
  <si>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</si>
  <si>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</si>
  <si>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</si>
  <si>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</si>
  <si>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</si>
  <si>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</si>
  <si>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</si>
  <si>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</si>
  <si>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</si>
  <si>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</si>
  <si>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</si>
  <si>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</si>
  <si>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</si>
  <si>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</si>
  <si>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</si>
  <si>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</si>
  <si>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</si>
  <si>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</si>
  <si>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</si>
  <si>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</si>
  <si>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</si>
  <si>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</si>
  <si>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</si>
  <si>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</si>
  <si>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</si>
  <si>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</si>
  <si>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</si>
  <si>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</si>
  <si>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</si>
  <si>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</si>
  <si>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</si>
  <si>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</si>
  <si>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</si>
  <si>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</si>
  <si>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</si>
  <si>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</si>
  <si>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</si>
  <si>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</si>
  <si>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</si>
  <si>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</si>
  <si>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</si>
  <si>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</si>
  <si>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</si>
  <si>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</si>
  <si>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</si>
  <si>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</si>
  <si>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</si>
  <si>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</si>
  <si>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</si>
  <si>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</si>
  <si>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</si>
  <si>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</si>
  <si>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</si>
  <si>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</si>
  <si>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</si>
  <si>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</si>
  <si>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</si>
  <si>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</si>
  <si>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</si>
  <si>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</si>
  <si>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</si>
  <si>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</si>
  <si>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</si>
  <si>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</si>
  <si>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</si>
  <si>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</si>
  <si>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</si>
  <si>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</si>
  <si>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</si>
  <si>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</si>
  <si>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</si>
  <si>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</si>
  <si>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</si>
  <si>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</si>
  <si>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</si>
  <si>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</si>
  <si>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</si>
  <si>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</si>
  <si>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</si>
  <si>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</si>
  <si>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</si>
  <si>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</si>
  <si>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</si>
  <si>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</si>
  <si>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</si>
  <si>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</si>
  <si>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</si>
  <si>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</si>
  <si>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</si>
  <si>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</si>
  <si>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</si>
  <si>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</si>
  <si>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</si>
  <si>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</si>
  <si>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</si>
  <si>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</si>
  <si>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</si>
  <si>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</si>
  <si>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</si>
  <si>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</si>
  <si>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</si>
  <si>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</si>
  <si>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</si>
  <si>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</si>
  <si>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</si>
  <si>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</si>
  <si>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</si>
  <si>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</si>
  <si>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</si>
  <si>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</si>
  <si>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</si>
  <si>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</si>
  <si>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</si>
  <si>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</si>
  <si>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</si>
  <si>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</si>
  <si>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</si>
  <si>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</si>
  <si>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</si>
  <si>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</si>
  <si>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</si>
  <si>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</si>
  <si>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</si>
  <si>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</si>
  <si>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</si>
  <si>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</si>
  <si>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</si>
  <si>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</si>
  <si>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</si>
  <si>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</si>
  <si>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</si>
  <si>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</si>
  <si>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</si>
  <si>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</si>
  <si>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</si>
  <si>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</si>
  <si>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</si>
  <si>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</si>
  <si>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</si>
  <si>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</si>
  <si>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</si>
  <si>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</si>
  <si>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</si>
  <si>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</si>
  <si>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</si>
  <si>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</si>
  <si>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</si>
  <si>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</si>
  <si>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</si>
  <si>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</si>
  <si>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</si>
  <si>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</si>
  <si>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</si>
  <si>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</si>
  <si>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</si>
  <si>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</si>
  <si>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</si>
  <si>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</si>
  <si>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</si>
  <si>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</si>
  <si>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</si>
  <si>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</si>
  <si>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</si>
  <si>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</si>
  <si>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</si>
  <si>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</si>
  <si>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</si>
  <si>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</si>
  <si>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</si>
  <si>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</si>
  <si>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</si>
  <si>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</si>
  <si>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</si>
  <si>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</si>
  <si>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</si>
  <si>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</si>
  <si>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</si>
  <si>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</si>
  <si>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</si>
  <si>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</si>
  <si>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</si>
  <si>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</si>
  <si>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</si>
  <si>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</si>
  <si>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</si>
  <si>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</si>
  <si>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</si>
  <si>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</si>
  <si>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</si>
  <si>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</si>
  <si>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</si>
  <si>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</si>
  <si>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</si>
  <si>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</si>
  <si>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</si>
  <si>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</si>
  <si>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</si>
  <si>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</si>
  <si>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</si>
  <si>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</si>
  <si>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</si>
  <si>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</si>
  <si>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</si>
  <si>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</si>
  <si>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</si>
  <si>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</si>
  <si>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</si>
  <si>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</si>
  <si>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</si>
  <si>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</si>
  <si>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0490</t>
  </si>
  <si>
    <t>0896</t>
  </si>
  <si>
    <t>0416</t>
  </si>
  <si>
    <t>345</t>
  </si>
  <si>
    <t>1112</t>
  </si>
  <si>
    <t>249</t>
  </si>
  <si>
    <t>756</t>
  </si>
  <si>
    <t>307</t>
  </si>
  <si>
    <t>436</t>
  </si>
  <si>
    <t>0234</t>
  </si>
  <si>
    <t>0253</t>
  </si>
  <si>
    <t>252</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</si>
  <si>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</si>
  <si>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</si>
  <si>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</si>
  <si>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</si>
  <si>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</si>
  <si>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</si>
  <si>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</si>
  <si>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</si>
  <si>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</si>
  <si>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EMPRESARIALES, PRIORITARIAMENTE SITUACIÓN DE DESPLAZAMIENTO; Y EN LA MODALIDAD FAMI, APOYAR A LAS FAMILIAS EN DESARROLLO CON MUJERES GESTANTES, MADRES LACTANTES Y NIÑOS Y NIÑAS MENORES DE DOS (2) AÑOS QUE SE ENCUENTRAN EN VULNERABILIDAD PSICOAFECTIVA, NUTRICIONAL, ECONÓMICA Y  SOCIAL, Y PRIORITARIAMENTE EN SITUACIÓN DE DESPLAZAMIENTO.</t>
  </si>
  <si>
    <t>BRINDAR ATENCION A LA PRIMERA INFANCIA NIÑOS Y NIÑAS MENORES DE SEIS AÑOS (6), DE FAMILIAS CON VULNERAILIDAD ECONOMICA, SOCIAL, CULTURAL, NUTRICIONAL Y PSICOAFECTIVA A TRAVES DE LOS HOGARES COMUNITARIOS DE BIENESTAR MODALIDAD 0-7, FAMI, MULTIPLES Y GRUPALES PRIORITARIAMENTE EN SITUACION DE DESPLAZAMIENTO.</t>
  </si>
  <si>
    <t>0688</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</si>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</sst>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10" zoomScaleNormal="110"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2684</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811001810</v>
      </c>
      <c r="C20" s="5"/>
      <c r="D20" s="73"/>
      <c r="E20" s="5"/>
      <c r="F20" s="5"/>
      <c r="G20" s="5"/>
      <c r="H20" s="237"/>
      <c r="I20" s="142" t="s">
        <v>36</v>
      </c>
      <c r="J20" s="143" t="s">
        <v>72</v>
      </c>
      <c r="K20" s="144">
        <v>3700913670</v>
      </c>
      <c r="L20" s="145"/>
      <c r="M20" s="145">
        <v>44561</v>
      </c>
      <c r="N20" s="128">
        <f>+(M20-L20)/30</f>
        <v>1485.3666666666666</v>
      </c>
      <c r="O20" s="131"/>
      <c r="U20" s="127"/>
      <c r="V20" s="105">
        <f ca="1">NOW()</f>
        <v>44194.843344560184</v>
      </c>
      <c r="W20" s="105">
        <f ca="1">NOW()</f>
        <v>44194.843344560184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MADRES COMUNITARIAS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2685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2686</v>
      </c>
      <c r="C48" s="110" t="s">
        <v>31</v>
      </c>
      <c r="D48" s="114" t="s">
        <v>2687</v>
      </c>
      <c r="E48" s="138">
        <v>43922</v>
      </c>
      <c r="F48" s="138">
        <v>44165</v>
      </c>
      <c r="G48" s="153">
        <f>IF(AND(E48&lt;&gt;"",F48&lt;&gt;""),((F48-E48)/30),"")</f>
        <v>8.1</v>
      </c>
      <c r="H48" s="115" t="s">
        <v>2699</v>
      </c>
      <c r="I48" s="114" t="s">
        <v>36</v>
      </c>
      <c r="J48" s="114" t="s">
        <v>72</v>
      </c>
      <c r="K48" s="116">
        <v>3716891221</v>
      </c>
      <c r="L48" s="111" t="s">
        <v>1148</v>
      </c>
      <c r="M48" s="112"/>
      <c r="N48" s="111" t="s">
        <v>2634</v>
      </c>
      <c r="O48" s="111" t="s">
        <v>1148</v>
      </c>
      <c r="P48" s="78"/>
    </row>
    <row r="49" spans="1:16" s="6" customFormat="1" ht="24.75" customHeight="1" x14ac:dyDescent="0.25">
      <c r="A49" s="136">
        <v>2</v>
      </c>
      <c r="B49" s="115" t="s">
        <v>2686</v>
      </c>
      <c r="C49" s="110" t="s">
        <v>31</v>
      </c>
      <c r="D49" s="114" t="s">
        <v>2710</v>
      </c>
      <c r="E49" s="138">
        <v>43800</v>
      </c>
      <c r="F49" s="138">
        <v>43920</v>
      </c>
      <c r="G49" s="153">
        <f t="shared" ref="G49:G50" si="2">IF(AND(E49&lt;&gt;"",F49&lt;&gt;""),((F49-E49)/30),"")</f>
        <v>4</v>
      </c>
      <c r="H49" s="115" t="s">
        <v>2711</v>
      </c>
      <c r="I49" s="114" t="s">
        <v>36</v>
      </c>
      <c r="J49" s="114" t="s">
        <v>72</v>
      </c>
      <c r="K49" s="116">
        <v>2269314702</v>
      </c>
      <c r="L49" s="111" t="s">
        <v>1148</v>
      </c>
      <c r="M49" s="112"/>
      <c r="N49" s="111" t="s">
        <v>2634</v>
      </c>
      <c r="O49" s="111" t="s">
        <v>1148</v>
      </c>
      <c r="P49" s="78"/>
    </row>
    <row r="50" spans="1:16" s="6" customFormat="1" ht="24.75" customHeight="1" x14ac:dyDescent="0.25">
      <c r="A50" s="136">
        <v>3</v>
      </c>
      <c r="B50" s="115" t="s">
        <v>2686</v>
      </c>
      <c r="C50" s="110" t="s">
        <v>31</v>
      </c>
      <c r="D50" s="114" t="s">
        <v>2688</v>
      </c>
      <c r="E50" s="138">
        <v>43450</v>
      </c>
      <c r="F50" s="138">
        <v>43799</v>
      </c>
      <c r="G50" s="153">
        <f t="shared" si="2"/>
        <v>11.633333333333333</v>
      </c>
      <c r="H50" s="115" t="s">
        <v>2700</v>
      </c>
      <c r="I50" s="114" t="s">
        <v>36</v>
      </c>
      <c r="J50" s="114" t="s">
        <v>72</v>
      </c>
      <c r="K50" s="116">
        <v>666028545</v>
      </c>
      <c r="L50" s="111" t="s">
        <v>1148</v>
      </c>
      <c r="M50" s="112"/>
      <c r="N50" s="111" t="s">
        <v>27</v>
      </c>
      <c r="O50" s="111" t="s">
        <v>1148</v>
      </c>
      <c r="P50" s="78"/>
    </row>
    <row r="51" spans="1:16" s="6" customFormat="1" ht="24.75" customHeight="1" outlineLevel="1" x14ac:dyDescent="0.25">
      <c r="A51" s="136">
        <v>4</v>
      </c>
      <c r="B51" s="115" t="s">
        <v>2686</v>
      </c>
      <c r="C51" s="110" t="s">
        <v>31</v>
      </c>
      <c r="D51" s="114" t="s">
        <v>2689</v>
      </c>
      <c r="E51" s="138">
        <v>43313</v>
      </c>
      <c r="F51" s="138">
        <v>43449</v>
      </c>
      <c r="G51" s="153">
        <f t="shared" ref="G51:G107" si="3">IF(AND(E51&lt;&gt;"",F51&lt;&gt;""),((F51-E51)/30),"")</f>
        <v>4.5333333333333332</v>
      </c>
      <c r="H51" s="113" t="s">
        <v>2701</v>
      </c>
      <c r="I51" s="114" t="s">
        <v>36</v>
      </c>
      <c r="J51" s="114" t="s">
        <v>72</v>
      </c>
      <c r="K51" s="116">
        <v>2797572330</v>
      </c>
      <c r="L51" s="111" t="s">
        <v>1148</v>
      </c>
      <c r="M51" s="112"/>
      <c r="N51" s="111" t="s">
        <v>27</v>
      </c>
      <c r="O51" s="111" t="s">
        <v>26</v>
      </c>
      <c r="P51" s="78"/>
    </row>
    <row r="52" spans="1:16" s="7" customFormat="1" ht="24.75" customHeight="1" outlineLevel="1" x14ac:dyDescent="0.25">
      <c r="A52" s="137">
        <v>5</v>
      </c>
      <c r="B52" s="115" t="s">
        <v>2686</v>
      </c>
      <c r="C52" s="110" t="s">
        <v>31</v>
      </c>
      <c r="D52" s="114" t="s">
        <v>2690</v>
      </c>
      <c r="E52" s="138">
        <v>42397</v>
      </c>
      <c r="F52" s="138">
        <v>42674</v>
      </c>
      <c r="G52" s="153">
        <f t="shared" si="3"/>
        <v>9.2333333333333325</v>
      </c>
      <c r="H52" s="115" t="s">
        <v>2702</v>
      </c>
      <c r="I52" s="114" t="s">
        <v>36</v>
      </c>
      <c r="J52" s="114" t="s">
        <v>72</v>
      </c>
      <c r="K52" s="116">
        <v>3828275268</v>
      </c>
      <c r="L52" s="111" t="s">
        <v>1148</v>
      </c>
      <c r="M52" s="112"/>
      <c r="N52" s="111" t="s">
        <v>27</v>
      </c>
      <c r="O52" s="111" t="s">
        <v>1148</v>
      </c>
      <c r="P52" s="79"/>
    </row>
    <row r="53" spans="1:16" s="7" customFormat="1" ht="24.75" customHeight="1" outlineLevel="1" x14ac:dyDescent="0.25">
      <c r="A53" s="137">
        <v>6</v>
      </c>
      <c r="B53" s="115" t="s">
        <v>2686</v>
      </c>
      <c r="C53" s="110" t="s">
        <v>31</v>
      </c>
      <c r="D53" s="114" t="s">
        <v>2691</v>
      </c>
      <c r="E53" s="138">
        <v>42678</v>
      </c>
      <c r="F53" s="138">
        <v>43312</v>
      </c>
      <c r="G53" s="153">
        <f t="shared" si="3"/>
        <v>21.133333333333333</v>
      </c>
      <c r="H53" s="113" t="s">
        <v>2703</v>
      </c>
      <c r="I53" s="114" t="s">
        <v>36</v>
      </c>
      <c r="J53" s="114" t="s">
        <v>72</v>
      </c>
      <c r="K53" s="116">
        <v>12083135293</v>
      </c>
      <c r="L53" s="111" t="s">
        <v>1148</v>
      </c>
      <c r="M53" s="112"/>
      <c r="N53" s="111" t="s">
        <v>27</v>
      </c>
      <c r="O53" s="111" t="s">
        <v>1148</v>
      </c>
      <c r="P53" s="79"/>
    </row>
    <row r="54" spans="1:16" s="7" customFormat="1" ht="24.75" customHeight="1" outlineLevel="1" x14ac:dyDescent="0.25">
      <c r="A54" s="137">
        <v>7</v>
      </c>
      <c r="B54" s="115" t="s">
        <v>2686</v>
      </c>
      <c r="C54" s="110" t="s">
        <v>31</v>
      </c>
      <c r="D54" s="114" t="s">
        <v>2692</v>
      </c>
      <c r="E54" s="138">
        <v>42037</v>
      </c>
      <c r="F54" s="138">
        <v>42369</v>
      </c>
      <c r="G54" s="153">
        <f t="shared" si="3"/>
        <v>11.066666666666666</v>
      </c>
      <c r="H54" s="115" t="s">
        <v>2704</v>
      </c>
      <c r="I54" s="114" t="s">
        <v>36</v>
      </c>
      <c r="J54" s="114" t="s">
        <v>72</v>
      </c>
      <c r="K54" s="116">
        <v>4351153881</v>
      </c>
      <c r="L54" s="111" t="s">
        <v>1148</v>
      </c>
      <c r="M54" s="112"/>
      <c r="N54" s="111" t="s">
        <v>27</v>
      </c>
      <c r="O54" s="111" t="s">
        <v>1148</v>
      </c>
      <c r="P54" s="79"/>
    </row>
    <row r="55" spans="1:16" s="7" customFormat="1" ht="24.75" customHeight="1" outlineLevel="1" x14ac:dyDescent="0.25">
      <c r="A55" s="137">
        <v>8</v>
      </c>
      <c r="B55" s="115" t="s">
        <v>2686</v>
      </c>
      <c r="C55" s="110" t="s">
        <v>31</v>
      </c>
      <c r="D55" s="114" t="s">
        <v>2693</v>
      </c>
      <c r="E55" s="138">
        <v>41526</v>
      </c>
      <c r="F55" s="138">
        <v>42004</v>
      </c>
      <c r="G55" s="153">
        <f t="shared" si="3"/>
        <v>15.933333333333334</v>
      </c>
      <c r="H55" s="115" t="s">
        <v>2705</v>
      </c>
      <c r="I55" s="114" t="s">
        <v>36</v>
      </c>
      <c r="J55" s="114" t="s">
        <v>72</v>
      </c>
      <c r="K55" s="116">
        <v>1923338510</v>
      </c>
      <c r="L55" s="111" t="s">
        <v>1148</v>
      </c>
      <c r="M55" s="112"/>
      <c r="N55" s="111" t="s">
        <v>27</v>
      </c>
      <c r="O55" s="111" t="s">
        <v>1148</v>
      </c>
      <c r="P55" s="79"/>
    </row>
    <row r="56" spans="1:16" s="7" customFormat="1" ht="24.75" customHeight="1" outlineLevel="1" x14ac:dyDescent="0.25">
      <c r="A56" s="137">
        <v>9</v>
      </c>
      <c r="B56" s="115" t="s">
        <v>2686</v>
      </c>
      <c r="C56" s="110" t="s">
        <v>31</v>
      </c>
      <c r="D56" s="114" t="s">
        <v>2694</v>
      </c>
      <c r="E56" s="138">
        <v>40928</v>
      </c>
      <c r="F56" s="138">
        <v>41274</v>
      </c>
      <c r="G56" s="153">
        <f t="shared" si="3"/>
        <v>11.533333333333333</v>
      </c>
      <c r="H56" s="115" t="s">
        <v>2706</v>
      </c>
      <c r="I56" s="114" t="s">
        <v>36</v>
      </c>
      <c r="J56" s="114" t="s">
        <v>72</v>
      </c>
      <c r="K56" s="116">
        <v>2121897482</v>
      </c>
      <c r="L56" s="111" t="s">
        <v>1148</v>
      </c>
      <c r="M56" s="112"/>
      <c r="N56" s="111" t="s">
        <v>27</v>
      </c>
      <c r="O56" s="111" t="s">
        <v>1148</v>
      </c>
      <c r="P56" s="79"/>
    </row>
    <row r="57" spans="1:16" s="7" customFormat="1" ht="24.75" customHeight="1" outlineLevel="1" x14ac:dyDescent="0.25">
      <c r="A57" s="137">
        <v>10</v>
      </c>
      <c r="B57" s="115" t="s">
        <v>2686</v>
      </c>
      <c r="C57" s="65" t="s">
        <v>31</v>
      </c>
      <c r="D57" s="114" t="s">
        <v>2695</v>
      </c>
      <c r="E57" s="138">
        <v>40563</v>
      </c>
      <c r="F57" s="138">
        <v>40908</v>
      </c>
      <c r="G57" s="153">
        <f t="shared" si="3"/>
        <v>11.5</v>
      </c>
      <c r="H57" s="115" t="s">
        <v>2707</v>
      </c>
      <c r="I57" s="114" t="s">
        <v>36</v>
      </c>
      <c r="J57" s="114" t="s">
        <v>72</v>
      </c>
      <c r="K57" s="116">
        <v>2048415118</v>
      </c>
      <c r="L57" s="65" t="s">
        <v>1148</v>
      </c>
      <c r="M57" s="67"/>
      <c r="N57" s="65" t="s">
        <v>27</v>
      </c>
      <c r="O57" s="65" t="s">
        <v>1148</v>
      </c>
      <c r="P57" s="79"/>
    </row>
    <row r="58" spans="1:16" s="7" customFormat="1" ht="24.75" customHeight="1" outlineLevel="1" x14ac:dyDescent="0.25">
      <c r="A58" s="137">
        <v>11</v>
      </c>
      <c r="B58" s="115" t="s">
        <v>2686</v>
      </c>
      <c r="C58" s="65" t="s">
        <v>31</v>
      </c>
      <c r="D58" s="114" t="s">
        <v>2696</v>
      </c>
      <c r="E58" s="138">
        <v>40182</v>
      </c>
      <c r="F58" s="138">
        <v>40543</v>
      </c>
      <c r="G58" s="153">
        <f t="shared" si="3"/>
        <v>12.033333333333333</v>
      </c>
      <c r="H58" s="115" t="s">
        <v>2708</v>
      </c>
      <c r="I58" s="114" t="s">
        <v>36</v>
      </c>
      <c r="J58" s="114" t="s">
        <v>72</v>
      </c>
      <c r="K58" s="116">
        <v>989720560</v>
      </c>
      <c r="L58" s="65" t="s">
        <v>1148</v>
      </c>
      <c r="M58" s="67"/>
      <c r="N58" s="65" t="s">
        <v>27</v>
      </c>
      <c r="O58" s="65" t="s">
        <v>1148</v>
      </c>
      <c r="P58" s="79"/>
    </row>
    <row r="59" spans="1:16" s="7" customFormat="1" ht="24.75" customHeight="1" outlineLevel="1" x14ac:dyDescent="0.25">
      <c r="A59" s="137">
        <v>12</v>
      </c>
      <c r="B59" s="115" t="s">
        <v>2686</v>
      </c>
      <c r="C59" s="65" t="s">
        <v>31</v>
      </c>
      <c r="D59" s="114" t="s">
        <v>2697</v>
      </c>
      <c r="E59" s="138">
        <v>39815</v>
      </c>
      <c r="F59" s="138">
        <v>40178</v>
      </c>
      <c r="G59" s="153">
        <f t="shared" si="3"/>
        <v>12.1</v>
      </c>
      <c r="H59" s="115" t="s">
        <v>2708</v>
      </c>
      <c r="I59" s="114" t="s">
        <v>36</v>
      </c>
      <c r="J59" s="114" t="s">
        <v>72</v>
      </c>
      <c r="K59" s="116">
        <v>953519752</v>
      </c>
      <c r="L59" s="117" t="s">
        <v>1148</v>
      </c>
      <c r="M59" s="67"/>
      <c r="N59" s="65" t="s">
        <v>27</v>
      </c>
      <c r="O59" s="65" t="s">
        <v>1148</v>
      </c>
      <c r="P59" s="79"/>
    </row>
    <row r="60" spans="1:16" s="7" customFormat="1" ht="24.75" customHeight="1" outlineLevel="1" x14ac:dyDescent="0.25">
      <c r="A60" s="137">
        <v>13</v>
      </c>
      <c r="B60" s="115" t="s">
        <v>2686</v>
      </c>
      <c r="C60" s="117" t="s">
        <v>31</v>
      </c>
      <c r="D60" s="114" t="s">
        <v>2698</v>
      </c>
      <c r="E60" s="138">
        <v>39479</v>
      </c>
      <c r="F60" s="138">
        <v>39813</v>
      </c>
      <c r="G60" s="153">
        <f t="shared" si="3"/>
        <v>11.133333333333333</v>
      </c>
      <c r="H60" s="115" t="s">
        <v>2709</v>
      </c>
      <c r="I60" s="114" t="s">
        <v>36</v>
      </c>
      <c r="J60" s="114" t="s">
        <v>72</v>
      </c>
      <c r="K60" s="116">
        <v>791711413</v>
      </c>
      <c r="L60" s="65" t="s">
        <v>1148</v>
      </c>
      <c r="M60" s="67"/>
      <c r="N60" s="65" t="s">
        <v>27</v>
      </c>
      <c r="O60" s="65" t="s">
        <v>1148</v>
      </c>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2712</v>
      </c>
      <c r="E114" s="170">
        <v>43878</v>
      </c>
      <c r="F114" s="170">
        <v>44196</v>
      </c>
      <c r="G114" s="153">
        <f>IF(AND(E114&lt;&gt;"",F114&lt;&gt;""),((F114-E114)/30),"")</f>
        <v>10.6</v>
      </c>
      <c r="H114" s="115" t="s">
        <v>2676</v>
      </c>
      <c r="I114" s="114" t="s">
        <v>36</v>
      </c>
      <c r="J114" s="114" t="s">
        <v>82</v>
      </c>
      <c r="K114" s="68">
        <v>3065188553</v>
      </c>
      <c r="L114" s="100">
        <f>+IF(AND(K114&gt;0,O114="Ejecución"),(K114/877802)*Tabla28[[#This Row],[% participación]],IF(AND(K114&gt;0,O114&lt;&gt;"Ejecución"),"-",""))</f>
        <v>3491.8906006138059</v>
      </c>
      <c r="M114" s="117" t="s">
        <v>1148</v>
      </c>
      <c r="N114" s="166">
        <f>+IF(M118="No",1,IF(M118="Si","Ingrese %",""))</f>
        <v>1</v>
      </c>
      <c r="O114" s="155" t="s">
        <v>1150</v>
      </c>
      <c r="P114" s="78"/>
    </row>
    <row r="115" spans="1:16" s="6" customFormat="1" ht="24.75" customHeight="1" x14ac:dyDescent="0.25">
      <c r="A115" s="136">
        <v>2</v>
      </c>
      <c r="B115" s="154" t="s">
        <v>2665</v>
      </c>
      <c r="C115" s="156" t="s">
        <v>31</v>
      </c>
      <c r="D115" s="114" t="s">
        <v>2713</v>
      </c>
      <c r="E115" s="170">
        <v>43878</v>
      </c>
      <c r="F115" s="170">
        <v>44196</v>
      </c>
      <c r="G115" s="153">
        <f t="shared" ref="G115:G116" si="4">IF(AND(E115&lt;&gt;"",F115&lt;&gt;""),((F115-E115)/30),"")</f>
        <v>10.6</v>
      </c>
      <c r="H115" s="115" t="s">
        <v>2676</v>
      </c>
      <c r="I115" s="114" t="s">
        <v>36</v>
      </c>
      <c r="J115" s="114" t="s">
        <v>62</v>
      </c>
      <c r="K115" s="68">
        <v>3652209400</v>
      </c>
      <c r="L115" s="100">
        <f>+IF(AND(K115&gt;0,O115="Ejecución"),(K115/877802)*Tabla28[[#This Row],[% participación]],IF(AND(K115&gt;0,O115&lt;&gt;"Ejecución"),"-",""))</f>
        <v>4160.6300737523952</v>
      </c>
      <c r="M115" s="65" t="s">
        <v>1148</v>
      </c>
      <c r="N115" s="166">
        <f>+IF(M118="No",1,IF(M118="Si","Ingrese %",""))</f>
        <v>1</v>
      </c>
      <c r="O115" s="155" t="s">
        <v>1150</v>
      </c>
      <c r="P115" s="78"/>
    </row>
    <row r="116" spans="1:16" s="6" customFormat="1" ht="24.75" customHeight="1" x14ac:dyDescent="0.25">
      <c r="A116" s="136">
        <v>3</v>
      </c>
      <c r="B116" s="154" t="s">
        <v>2665</v>
      </c>
      <c r="C116" s="156" t="s">
        <v>31</v>
      </c>
      <c r="D116" s="114" t="s">
        <v>2714</v>
      </c>
      <c r="E116" s="170">
        <v>43885</v>
      </c>
      <c r="F116" s="170">
        <v>44196</v>
      </c>
      <c r="G116" s="153">
        <f t="shared" si="4"/>
        <v>10.366666666666667</v>
      </c>
      <c r="H116" s="115" t="s">
        <v>2676</v>
      </c>
      <c r="I116" s="114" t="s">
        <v>36</v>
      </c>
      <c r="J116" s="114" t="s">
        <v>72</v>
      </c>
      <c r="K116" s="68">
        <v>4958532815</v>
      </c>
      <c r="L116" s="100">
        <f>+IF(AND(K116&gt;0,O116="Ejecución"),(K116/877802)*Tabla28[[#This Row],[% participación]],IF(AND(K116&gt;0,O116&lt;&gt;"Ejecución"),"-",""))</f>
        <v>5648.8055563783173</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2715</v>
      </c>
      <c r="E117" s="170">
        <v>43878</v>
      </c>
      <c r="F117" s="170">
        <v>44196</v>
      </c>
      <c r="G117" s="153">
        <f t="shared" ref="G117:G159" si="5">IF(AND(E117&lt;&gt;"",F117&lt;&gt;""),((F117-E117)/30),"")</f>
        <v>10.6</v>
      </c>
      <c r="H117" s="115" t="s">
        <v>2676</v>
      </c>
      <c r="I117" s="114" t="s">
        <v>36</v>
      </c>
      <c r="J117" s="114" t="s">
        <v>112</v>
      </c>
      <c r="K117" s="68">
        <v>2293899205</v>
      </c>
      <c r="L117" s="100">
        <f>+IF(AND(K117&gt;0,O117="Ejecución"),(K117/877802)*Tabla28[[#This Row],[% participación]],IF(AND(K117&gt;0,O117&lt;&gt;"Ejecución"),"-",""))</f>
        <v>2613.2307798341767</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2716</v>
      </c>
      <c r="E118" s="170">
        <v>43878</v>
      </c>
      <c r="F118" s="170">
        <v>44196</v>
      </c>
      <c r="G118" s="153">
        <f t="shared" si="5"/>
        <v>10.6</v>
      </c>
      <c r="H118" s="115" t="s">
        <v>2677</v>
      </c>
      <c r="I118" s="114" t="s">
        <v>36</v>
      </c>
      <c r="J118" s="114" t="s">
        <v>72</v>
      </c>
      <c r="K118" s="68">
        <v>1141146200</v>
      </c>
      <c r="L118" s="100">
        <f>+IF(AND(K118&gt;0,O118="Ejecución"),(K118/877802)*Tabla28[[#This Row],[% participación]],IF(AND(K118&gt;0,O118&lt;&gt;"Ejecución"),"-",""))</f>
        <v>1300.0041011526516</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114" t="s">
        <v>2717</v>
      </c>
      <c r="E119" s="170">
        <v>44167</v>
      </c>
      <c r="F119" s="170">
        <v>44773</v>
      </c>
      <c r="G119" s="153">
        <f t="shared" si="5"/>
        <v>20.2</v>
      </c>
      <c r="H119" s="64" t="s">
        <v>2678</v>
      </c>
      <c r="I119" s="63" t="s">
        <v>36</v>
      </c>
      <c r="J119" s="63" t="s">
        <v>162</v>
      </c>
      <c r="K119" s="68">
        <v>4953368087</v>
      </c>
      <c r="L119" s="100">
        <f>+IF(AND(K119&gt;0,O119="Ejecución"),(K119/877802)*Tabla28[[#This Row],[% participación]],IF(AND(K119&gt;0,O119&lt;&gt;"Ejecución"),"-",""))</f>
        <v>5642.9218513970118</v>
      </c>
      <c r="M119" s="65" t="s">
        <v>1148</v>
      </c>
      <c r="N119" s="166">
        <f t="shared" si="6"/>
        <v>1</v>
      </c>
      <c r="O119" s="155" t="s">
        <v>1150</v>
      </c>
      <c r="P119" s="79"/>
    </row>
    <row r="120" spans="1:16" s="7" customFormat="1" ht="24.75" customHeight="1" outlineLevel="1" x14ac:dyDescent="0.25">
      <c r="A120" s="137">
        <v>7</v>
      </c>
      <c r="B120" s="154" t="s">
        <v>2665</v>
      </c>
      <c r="C120" s="156" t="s">
        <v>31</v>
      </c>
      <c r="D120" s="114" t="s">
        <v>2718</v>
      </c>
      <c r="E120" s="170">
        <v>44170</v>
      </c>
      <c r="F120" s="170">
        <v>44773</v>
      </c>
      <c r="G120" s="153">
        <f t="shared" si="5"/>
        <v>20.100000000000001</v>
      </c>
      <c r="H120" s="64" t="s">
        <v>2679</v>
      </c>
      <c r="I120" s="63" t="s">
        <v>36</v>
      </c>
      <c r="J120" s="63" t="s">
        <v>72</v>
      </c>
      <c r="K120" s="68">
        <v>8203972943</v>
      </c>
      <c r="L120" s="100">
        <f>+IF(AND(K120&gt;0,O120="Ejecución"),(K120/877802)*Tabla28[[#This Row],[% participación]],IF(AND(K120&gt;0,O120&lt;&gt;"Ejecución"),"-",""))</f>
        <v>9346.040386100738</v>
      </c>
      <c r="M120" s="65" t="s">
        <v>1148</v>
      </c>
      <c r="N120" s="166">
        <f t="shared" si="6"/>
        <v>1</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2.3E-2</v>
      </c>
      <c r="G179" s="158">
        <f>IF(F179&gt;0,SUM(E179+F179),"")</f>
        <v>4.2999999999999997E-2</v>
      </c>
      <c r="H179" s="5"/>
      <c r="I179" s="185" t="s">
        <v>2671</v>
      </c>
      <c r="J179" s="185"/>
      <c r="K179" s="185"/>
      <c r="L179" s="185"/>
      <c r="M179" s="165">
        <v>2.5000000000000001E-2</v>
      </c>
      <c r="O179" s="8"/>
      <c r="Q179" s="19"/>
      <c r="R179" s="152">
        <f>IF(M179&gt;0,SUM(L179+M179),"")</f>
        <v>2.5000000000000001E-2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4.2999999999999997E-2</v>
      </c>
      <c r="D185" s="91" t="s">
        <v>2628</v>
      </c>
      <c r="E185" s="94">
        <f>+(C185*SUM(K20:K35))</f>
        <v>159139287.80999997</v>
      </c>
      <c r="F185" s="92"/>
      <c r="G185" s="93"/>
      <c r="H185" s="88"/>
      <c r="I185" s="90" t="s">
        <v>2627</v>
      </c>
      <c r="J185" s="159">
        <f>+SUM(M179:M183)</f>
        <v>2.5000000000000001E-2</v>
      </c>
      <c r="K185" s="230" t="s">
        <v>2628</v>
      </c>
      <c r="L185" s="230"/>
      <c r="M185" s="94">
        <f>+J185*(SUM(K20:K35))</f>
        <v>92522841.75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42335</v>
      </c>
      <c r="D193" s="5"/>
      <c r="E193" s="119">
        <v>4160</v>
      </c>
      <c r="F193" s="5"/>
      <c r="G193" s="5"/>
      <c r="H193" s="140" t="s">
        <v>2680</v>
      </c>
      <c r="J193" s="5"/>
      <c r="K193" s="120">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2681</v>
      </c>
      <c r="J211" s="27" t="s">
        <v>2622</v>
      </c>
      <c r="K211" s="141" t="s">
        <v>2681</v>
      </c>
      <c r="L211" s="21"/>
      <c r="M211" s="21"/>
      <c r="N211" s="21"/>
      <c r="O211" s="8"/>
    </row>
    <row r="212" spans="1:15" x14ac:dyDescent="0.25">
      <c r="A212" s="9"/>
      <c r="B212" s="27" t="s">
        <v>2619</v>
      </c>
      <c r="C212" s="140" t="s">
        <v>2680</v>
      </c>
      <c r="D212" s="21"/>
      <c r="G212" s="27" t="s">
        <v>2621</v>
      </c>
      <c r="H212" s="141" t="s">
        <v>2682</v>
      </c>
      <c r="J212" s="27" t="s">
        <v>2623</v>
      </c>
      <c r="K212" s="140"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2020-12-30T01:13:59Z</cp:lastPrinted>
  <dcterms:created xsi:type="dcterms:W3CDTF">2020-10-14T21:57:42Z</dcterms:created>
  <dcterms:modified xsi:type="dcterms:W3CDTF">2020-12-30T01:14:26Z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