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6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ÓRDOBA">'ListasDpto-Mpio'!$P$2:$P$32</definedName>
    <definedName name="CUNDINAMARCA">'ListasDpto-Mpio'!$Q$2:$Q$118</definedName>
    <definedName name="CHOCÓ">'ListasDpto-Mpio'!$O$2:$O$33</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<sst xmlns="http://schemas.openxmlformats.org/spreadsheetml/2006/main" count="3208" uniqueCount="2706">
  <si>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</si>
  <si>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</si>
  <si>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</si>
  <si>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</si>
  <si>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</si>
  <si>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</si>
  <si>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</si>
  <si>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</si>
  <si>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</si>
  <si>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</si>
  <si>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</si>
  <si>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</si>
  <si>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</si>
  <si>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</si>
  <si>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</si>
  <si>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</si>
  <si>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</si>
  <si>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</si>
  <si>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</si>
  <si>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</si>
  <si>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</si>
  <si>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</si>
  <si>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</si>
  <si>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</si>
  <si>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</si>
  <si>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</si>
  <si>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</si>
  <si>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</si>
  <si>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</si>
  <si>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</si>
  <si>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</si>
  <si>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</si>
  <si>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</si>
  <si>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</si>
  <si>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</si>
  <si>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</si>
  <si>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</si>
  <si>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</si>
  <si>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</si>
  <si>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</si>
  <si>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</si>
  <si>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</si>
  <si>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</si>
  <si>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</si>
  <si>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</si>
  <si>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</si>
  <si>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</si>
  <si>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</si>
  <si>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</si>
  <si>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</si>
  <si>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</si>
  <si>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</si>
  <si>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</si>
  <si>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</si>
  <si>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</si>
  <si>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</si>
  <si>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</si>
  <si>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</si>
  <si>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</si>
  <si>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</si>
  <si>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</si>
  <si>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</si>
  <si>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</si>
  <si>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</si>
  <si>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</si>
  <si>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</si>
  <si>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</si>
  <si>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</si>
  <si>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</si>
  <si>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</si>
  <si>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</si>
  <si>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</si>
  <si>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</si>
  <si>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</si>
  <si>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</si>
  <si>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</si>
  <si>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</si>
  <si>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</si>
  <si>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</si>
  <si>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</si>
  <si>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</si>
  <si>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</si>
  <si>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</si>
  <si>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</si>
  <si>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</si>
  <si>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</si>
  <si>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</si>
  <si>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</si>
  <si>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</si>
  <si>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</si>
  <si>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</si>
  <si>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</si>
  <si>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</si>
  <si>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</si>
  <si>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</si>
  <si>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</si>
  <si>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</si>
  <si>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</si>
  <si>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</si>
  <si>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</si>
  <si>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</si>
  <si>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</si>
  <si>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</si>
  <si>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</si>
  <si>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</si>
  <si>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</si>
  <si>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</si>
  <si>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</si>
  <si>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</si>
  <si>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</si>
  <si>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</si>
  <si>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</si>
  <si>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</si>
  <si>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</si>
  <si>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</si>
  <si>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</si>
  <si>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</si>
  <si>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</si>
  <si>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</si>
  <si>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</si>
  <si>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</si>
  <si>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</si>
  <si>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</si>
  <si>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</si>
  <si>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</si>
  <si>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</si>
  <si>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</si>
  <si>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</si>
  <si>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</si>
  <si>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</si>
  <si>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</si>
  <si>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</si>
  <si>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</si>
  <si>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</si>
  <si>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</si>
  <si>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</si>
  <si>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</si>
  <si>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</si>
  <si>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</si>
  <si>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</si>
  <si>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</si>
  <si>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</si>
  <si>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</si>
  <si>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</si>
  <si>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</si>
  <si>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</si>
  <si>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</si>
  <si>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</si>
  <si>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</si>
  <si>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</si>
  <si>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</si>
  <si>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</si>
  <si>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</si>
  <si>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</si>
  <si>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</si>
  <si>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</si>
  <si>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</si>
  <si>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</si>
  <si>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</si>
  <si>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</si>
  <si>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</si>
  <si>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</si>
  <si>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</si>
  <si>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</si>
  <si>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</si>
  <si>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</si>
  <si>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</si>
  <si>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</si>
  <si>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</si>
  <si>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</si>
  <si>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</si>
  <si>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</si>
  <si>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</si>
  <si>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</si>
  <si>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</si>
  <si>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</si>
  <si>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</si>
  <si>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</si>
  <si>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</si>
  <si>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</si>
  <si>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</si>
  <si>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</si>
  <si>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</si>
  <si>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</si>
  <si>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</si>
  <si>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</si>
  <si>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</si>
  <si>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</si>
  <si>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</si>
  <si>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</si>
  <si>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</si>
  <si>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</si>
  <si>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</si>
  <si>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</si>
  <si>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</si>
  <si>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</si>
  <si>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</si>
  <si>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</si>
  <si>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</si>
  <si>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</si>
  <si>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</si>
  <si>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</si>
  <si>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</si>
  <si>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</si>
  <si>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</si>
  <si>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</si>
  <si>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</si>
  <si>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</si>
  <si>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</si>
  <si>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</si>
  <si>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</si>
  <si>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</si>
  <si>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</si>
  <si>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</si>
  <si>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</si>
  <si>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</si>
  <si>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</si>
  <si>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</si>
  <si>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</si>
  <si>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</si>
  <si>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</si>
  <si>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</si>
  <si>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</si>
  <si>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</si>
  <si>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</si>
  <si>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</si>
  <si>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</si>
  <si>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</si>
  <si>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</si>
  <si>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</si>
  <si>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</si>
  <si>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</si>
  <si>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</si>
  <si>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</si>
  <si>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</si>
  <si>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</si>
  <si>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</si>
  <si>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</si>
  <si>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</si>
  <si>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</si>
  <si>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</si>
  <si>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</si>
  <si>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</si>
  <si>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</si>
  <si>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</si>
  <si>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</si>
  <si>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</si>
  <si>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</si>
  <si>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</si>
  <si>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</si>
  <si>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</si>
  <si>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</si>
  <si>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</si>
  <si>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</si>
  <si>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</si>
  <si>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</si>
  <si>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</si>
  <si>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</si>
  <si>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</si>
  <si>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</si>
  <si>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</si>
  <si>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</si>
  <si>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</si>
  <si>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</si>
  <si>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</si>
  <si>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</si>
  <si>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</si>
  <si>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</si>
  <si>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</si>
  <si>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</si>
  <si>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</si>
  <si>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</si>
  <si>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</si>
  <si>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</si>
  <si>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</si>
  <si>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</si>
  <si>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</si>
  <si>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</si>
  <si>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</si>
  <si>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</si>
  <si>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</si>
  <si>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</si>
  <si>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</si>
  <si>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</si>
  <si>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</si>
  <si>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</si>
  <si>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</si>
  <si>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</si>
  <si>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</si>
  <si>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</si>
  <si>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</si>
  <si>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</si>
  <si>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</si>
  <si>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</si>
  <si>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</si>
  <si>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</si>
  <si>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</si>
  <si>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</si>
  <si>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</si>
  <si>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</si>
  <si>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</si>
  <si>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</si>
  <si>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</si>
  <si>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</si>
  <si>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</si>
  <si>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</si>
  <si>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</si>
  <si>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</si>
  <si>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</si>
  <si>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</si>
  <si>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</si>
  <si>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</si>
  <si>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</si>
  <si>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</si>
  <si>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</si>
  <si>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</si>
  <si>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</si>
  <si>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</si>
  <si>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</si>
  <si>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</si>
  <si>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</si>
  <si>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</si>
  <si>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</si>
  <si>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</si>
  <si>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</si>
  <si>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</si>
  <si>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</si>
  <si>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</si>
  <si>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</si>
  <si>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</si>
  <si>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</si>
  <si>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</si>
  <si>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</si>
  <si>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</si>
  <si>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</si>
  <si>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</si>
  <si>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</si>
  <si>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</si>
  <si>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</si>
  <si>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</si>
  <si>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</si>
  <si>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</si>
  <si>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</si>
  <si>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</si>
  <si>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</si>
  <si>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</si>
  <si>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</si>
  <si>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</si>
  <si>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</si>
  <si>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</si>
  <si>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</si>
  <si>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</si>
  <si>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</si>
  <si>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</si>
  <si>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</si>
  <si>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</si>
  <si>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</si>
  <si>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</si>
  <si>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</si>
  <si>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</si>
  <si>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</si>
  <si>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</si>
  <si>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</si>
  <si>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</si>
  <si>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</si>
  <si>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</si>
  <si>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</si>
  <si>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</si>
  <si>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</si>
  <si>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</si>
  <si>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</si>
  <si>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</si>
  <si>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</si>
  <si>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</si>
  <si>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</si>
  <si>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</si>
  <si>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</si>
  <si>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</si>
  <si>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</si>
  <si>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</si>
  <si>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</si>
  <si>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</si>
  <si>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</si>
  <si>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</si>
  <si>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</si>
  <si>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</si>
  <si>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</si>
  <si>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</si>
  <si>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</si>
  <si>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</si>
  <si>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</si>
  <si>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</si>
  <si>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</si>
  <si>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</si>
  <si>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</si>
  <si>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</si>
  <si>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</si>
  <si>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</si>
  <si>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</si>
  <si>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</si>
  <si>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</si>
  <si>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</si>
  <si>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</si>
  <si>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</si>
  <si>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</si>
  <si>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</si>
  <si>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</si>
  <si>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</si>
  <si>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</si>
  <si>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</si>
  <si>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</si>
  <si>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</si>
  <si>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</si>
  <si>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</si>
  <si>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</si>
  <si>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</si>
  <si>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</si>
  <si>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</si>
  <si>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</si>
  <si>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</si>
  <si>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</si>
  <si>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</si>
  <si>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</si>
  <si>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</si>
  <si>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</si>
  <si>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</si>
  <si>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</si>
  <si>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</si>
  <si>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</si>
  <si>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</si>
  <si>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</si>
  <si>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</si>
  <si>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</si>
  <si>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</si>
  <si>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</si>
  <si>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</si>
  <si>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</si>
  <si>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</si>
  <si>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</si>
  <si>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</si>
  <si>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</si>
  <si>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</si>
  <si>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</si>
  <si>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</si>
  <si>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</si>
  <si>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</si>
  <si>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</si>
  <si>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</si>
  <si>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</si>
  <si>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</si>
  <si>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</si>
  <si>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</si>
  <si>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</si>
  <si>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</si>
  <si>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</si>
  <si>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</si>
  <si>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</si>
  <si>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</si>
  <si>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</si>
  <si>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</si>
  <si>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</si>
  <si>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</si>
  <si>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</si>
  <si>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</si>
  <si>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</si>
  <si>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</si>
  <si>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</si>
  <si>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</si>
  <si>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</si>
  <si>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</si>
  <si>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</si>
  <si>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</si>
  <si>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</si>
  <si>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</si>
  <si>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</si>
  <si>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</si>
  <si>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</si>
  <si>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</si>
  <si>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</si>
  <si>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</si>
  <si>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</si>
  <si>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</si>
  <si>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</si>
  <si>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</si>
  <si>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</si>
  <si>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</si>
  <si>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</si>
  <si>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</si>
  <si>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</si>
  <si>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</si>
  <si>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</si>
  <si>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</si>
  <si>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</si>
  <si>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</si>
  <si>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</si>
  <si>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</si>
  <si>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</si>
  <si>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</si>
  <si>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</si>
  <si>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</si>
  <si>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</si>
  <si>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</si>
  <si>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</si>
  <si>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</si>
  <si>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</si>
  <si>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</si>
  <si>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</si>
  <si>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</si>
  <si>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</si>
  <si>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</si>
  <si>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</si>
  <si>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</si>
  <si>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</si>
  <si>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</si>
  <si>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</si>
  <si>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</si>
  <si>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</si>
  <si>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</si>
  <si>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</si>
  <si>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</si>
  <si>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</si>
  <si>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</si>
  <si>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</si>
  <si>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</si>
  <si>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</si>
  <si>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</si>
  <si>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</si>
  <si>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</si>
  <si>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</si>
  <si>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</si>
  <si>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</si>
  <si>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</si>
  <si>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</si>
  <si>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</si>
  <si>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</si>
  <si>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</si>
  <si>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</si>
  <si>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</si>
  <si>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</si>
  <si>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</si>
  <si>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</si>
  <si>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</si>
  <si>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</si>
  <si>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</si>
  <si>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</si>
  <si>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</si>
  <si>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</si>
  <si>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</si>
  <si>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</si>
  <si>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</si>
  <si>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</si>
  <si>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</si>
  <si>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</si>
  <si>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</si>
  <si>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</si>
  <si>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</si>
  <si>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</si>
  <si>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</si>
  <si>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</si>
  <si>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</si>
  <si>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</si>
  <si>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</si>
  <si>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</si>
  <si>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</si>
  <si>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</si>
  <si>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</si>
  <si>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</si>
  <si>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</si>
  <si>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</si>
  <si>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</si>
  <si>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</si>
  <si>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</si>
  <si>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</si>
  <si>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</si>
  <si>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</si>
  <si>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</si>
  <si>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</si>
  <si>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</si>
  <si>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</si>
  <si>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</si>
  <si>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</si>
  <si>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</si>
  <si>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</si>
  <si>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</si>
  <si>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</si>
  <si>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</si>
  <si>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</si>
  <si>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</si>
  <si>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</si>
  <si>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</si>
  <si>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</si>
  <si>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</si>
  <si>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</si>
  <si>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</si>
  <si>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</si>
  <si>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</si>
  <si>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</si>
  <si>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</si>
  <si>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</si>
  <si>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</si>
  <si>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</si>
  <si>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</si>
  <si>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</si>
  <si>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</si>
  <si>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</si>
  <si>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</si>
  <si>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</si>
  <si>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</si>
  <si>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</si>
  <si>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</si>
  <si>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</si>
  <si>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</si>
  <si>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</si>
  <si>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</si>
  <si>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</si>
  <si>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</si>
  <si>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</si>
  <si>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</si>
  <si>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</si>
  <si>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</si>
  <si>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</si>
  <si>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</si>
  <si>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</si>
  <si>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</si>
  <si>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</si>
  <si>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</si>
  <si>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</si>
  <si>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</si>
  <si>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</si>
  <si>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</si>
  <si>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</si>
  <si>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</si>
  <si>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</si>
  <si>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</si>
  <si>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</si>
  <si>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</si>
  <si>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</si>
  <si>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</si>
  <si>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</si>
  <si>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</si>
  <si>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</si>
  <si>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</si>
  <si>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</si>
  <si>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</si>
  <si>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</si>
  <si>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</si>
  <si>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</si>
  <si>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</si>
  <si>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</si>
  <si>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</si>
  <si>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</si>
  <si>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</si>
  <si>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</si>
  <si>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</si>
  <si>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</si>
  <si>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</si>
  <si>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</si>
  <si>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</si>
  <si>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</si>
  <si>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</si>
  <si>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</si>
  <si>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</si>
  <si>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</si>
  <si>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</si>
  <si>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</si>
  <si>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</si>
  <si>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</si>
  <si>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</si>
  <si>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</si>
  <si>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</si>
  <si>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</si>
  <si>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</si>
  <si>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</si>
  <si>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</si>
  <si>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</si>
  <si>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</si>
  <si>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</si>
  <si>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</si>
  <si>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</si>
  <si>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</si>
  <si>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</si>
  <si>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</si>
  <si>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</si>
  <si>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</si>
  <si>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</si>
  <si>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</si>
  <si>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</si>
  <si>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</si>
  <si>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</si>
  <si>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</si>
  <si>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</si>
  <si>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</si>
  <si>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</si>
  <si>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</si>
  <si>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</si>
  <si>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</si>
  <si>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</si>
  <si>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</si>
  <si>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</si>
  <si>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</si>
  <si>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</si>
  <si>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</si>
  <si>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</si>
  <si>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</si>
  <si>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</si>
  <si>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</si>
  <si>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</si>
  <si>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</si>
  <si>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</si>
  <si>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</si>
  <si>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</si>
  <si>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</si>
  <si>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</si>
  <si>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</si>
  <si>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</si>
  <si>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</si>
  <si>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</si>
  <si>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</si>
  <si>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</si>
  <si>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</si>
  <si>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</si>
  <si>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</si>
  <si>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</si>
  <si>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</si>
  <si>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</si>
  <si>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</si>
  <si>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</si>
  <si>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</si>
  <si>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</si>
  <si>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</si>
  <si>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</si>
  <si>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</si>
  <si>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</si>
  <si>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</si>
  <si>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</si>
  <si>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</si>
  <si>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</si>
  <si>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</si>
  <si>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</si>
  <si>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</si>
  <si>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</si>
  <si>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</si>
  <si>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</si>
  <si>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</si>
  <si>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</si>
  <si>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</si>
  <si>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</si>
  <si>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</si>
  <si>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</si>
  <si>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</si>
  <si>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</si>
  <si>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</si>
  <si>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</si>
  <si>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</si>
  <si>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</si>
  <si>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</si>
  <si>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</si>
  <si>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</si>
  <si>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</si>
  <si>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</si>
  <si>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</si>
  <si>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</si>
  <si>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</si>
  <si>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</si>
  <si>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</si>
  <si>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</si>
  <si>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</si>
  <si>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</si>
  <si>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</si>
  <si>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</si>
  <si>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</si>
  <si>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</si>
  <si>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</si>
  <si>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</si>
  <si>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</si>
  <si>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</si>
  <si>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</si>
  <si>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</si>
  <si>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</si>
  <si>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</si>
  <si>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</si>
  <si>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</si>
  <si>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</si>
  <si>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</si>
  <si>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</si>
  <si>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</si>
  <si>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</si>
  <si>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</si>
  <si>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</si>
  <si>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</si>
  <si>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</si>
  <si>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</si>
  <si>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</si>
  <si>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</si>
  <si>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</si>
  <si>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</si>
  <si>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</si>
  <si>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</si>
  <si>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</si>
  <si>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</si>
  <si>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</si>
  <si>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</si>
  <si>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</si>
  <si>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</si>
  <si>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</si>
  <si>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</si>
  <si>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</si>
  <si>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</si>
  <si>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</si>
  <si>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</si>
  <si>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</si>
  <si>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</si>
  <si>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</si>
  <si>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</si>
  <si>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</si>
  <si>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</si>
  <si>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</si>
  <si>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</si>
  <si>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</si>
  <si>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</si>
  <si>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</si>
  <si>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</si>
  <si>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</si>
  <si>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</si>
  <si>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</si>
  <si>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</si>
  <si>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</si>
  <si>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</si>
  <si>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</si>
  <si>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</si>
  <si>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</si>
  <si>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</si>
  <si>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</si>
  <si>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</si>
  <si>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</si>
  <si>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</si>
  <si>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</si>
  <si>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</si>
  <si>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</si>
  <si>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</si>
  <si>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</si>
  <si>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</si>
  <si>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</si>
  <si>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</si>
  <si>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</si>
  <si>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</si>
  <si>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</si>
  <si>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</si>
  <si>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</si>
  <si>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</si>
  <si>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</si>
  <si>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</si>
  <si>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</si>
  <si>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</si>
  <si>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</si>
  <si>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</si>
  <si>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</si>
  <si>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</si>
  <si>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</si>
  <si>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</si>
  <si>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</si>
  <si>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</si>
  <si>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</si>
  <si>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</si>
  <si>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</si>
  <si>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</si>
  <si>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</si>
  <si>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</si>
  <si>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</si>
  <si>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</si>
  <si>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</si>
  <si>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</si>
  <si>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</si>
  <si>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</si>
  <si>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</si>
  <si>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</si>
  <si>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</si>
  <si>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</si>
  <si>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</si>
  <si>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</si>
  <si>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</si>
  <si>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</si>
  <si>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</si>
  <si>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</si>
  <si>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</si>
  <si>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</si>
  <si>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</si>
  <si>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</si>
  <si>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</si>
  <si>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</si>
  <si>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</si>
  <si>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</si>
  <si>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</si>
  <si>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</si>
  <si>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</si>
  <si>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</si>
  <si>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</si>
  <si>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</si>
  <si>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</si>
  <si>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</si>
  <si>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</si>
  <si>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</si>
  <si>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</si>
  <si>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</si>
  <si>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</si>
  <si>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</si>
  <si>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</si>
  <si>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</si>
  <si>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</si>
  <si>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</si>
  <si>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</si>
  <si>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</si>
  <si>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</si>
  <si>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</si>
  <si>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</si>
  <si>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</si>
  <si>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</si>
  <si>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</si>
  <si>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</si>
  <si>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</si>
  <si>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</si>
  <si>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</si>
  <si>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</si>
  <si>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</si>
  <si>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</si>
  <si>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</si>
  <si>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</si>
  <si>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</si>
  <si>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</si>
  <si>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</si>
  <si>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</si>
  <si>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</si>
  <si>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</si>
  <si>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</si>
  <si>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</si>
  <si>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</si>
  <si>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</si>
  <si>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</si>
  <si>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</si>
  <si>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</si>
  <si>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</si>
  <si>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</si>
  <si>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</si>
  <si>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</si>
  <si>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</si>
  <si>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</si>
  <si>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</si>
  <si>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</si>
  <si>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</si>
  <si>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</si>
  <si>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</si>
  <si>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</si>
  <si>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</si>
  <si>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</si>
  <si>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</si>
  <si>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</si>
  <si>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</si>
  <si>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</si>
  <si>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</si>
  <si>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</si>
  <si>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</si>
  <si>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</si>
  <si>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</si>
  <si>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</si>
  <si>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</si>
  <si>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</si>
  <si>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</si>
  <si>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</si>
  <si>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</si>
  <si>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</si>
  <si>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</si>
  <si>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</si>
  <si>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</si>
  <si>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</si>
  <si>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</si>
  <si>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</si>
  <si>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</si>
  <si>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</si>
  <si>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</si>
  <si>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</si>
  <si>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</si>
  <si>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</si>
  <si>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</si>
  <si>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</si>
  <si>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</si>
  <si>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</si>
  <si>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</si>
  <si>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</si>
  <si>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</si>
  <si>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</si>
  <si>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</si>
  <si>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</si>
  <si>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</si>
  <si>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</si>
  <si>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</si>
  <si>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</si>
  <si>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</si>
  <si>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</si>
  <si>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</si>
  <si>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</si>
  <si>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</si>
  <si>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</si>
  <si>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</si>
  <si>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</si>
  <si>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</si>
  <si>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</si>
  <si>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</si>
  <si>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</si>
  <si>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</si>
  <si>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</si>
  <si>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</si>
  <si>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</si>
  <si>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</si>
  <si>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</si>
  <si>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</si>
  <si>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</si>
  <si>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</si>
  <si>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</si>
  <si>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</si>
  <si>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</si>
  <si>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</si>
  <si>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</si>
  <si>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</si>
  <si>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</si>
  <si>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</si>
  <si>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</si>
  <si>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</si>
  <si>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</si>
  <si>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</si>
  <si>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</si>
  <si>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</si>
  <si>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</si>
  <si>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</si>
  <si>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</si>
  <si>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</si>
  <si>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</si>
  <si>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</si>
  <si>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</si>
  <si>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</si>
  <si>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</si>
  <si>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</si>
  <si>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</si>
  <si>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</si>
  <si>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</si>
  <si>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</si>
  <si>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</si>
  <si>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</si>
  <si>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</si>
  <si>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</si>
  <si>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</si>
  <si>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</si>
  <si>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</si>
  <si>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</si>
  <si>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</si>
  <si>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</si>
  <si>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</si>
  <si>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</si>
  <si>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</si>
  <si>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</si>
  <si>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</si>
  <si>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</si>
  <si>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</si>
  <si>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</si>
  <si>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</si>
  <si>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</si>
  <si>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</si>
  <si>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</si>
  <si>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</si>
  <si>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</si>
  <si>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</si>
  <si>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</si>
  <si>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</si>
  <si>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</si>
  <si>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</si>
  <si>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</si>
  <si>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</si>
  <si>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</si>
  <si>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</si>
  <si>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</si>
  <si>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</si>
  <si>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</si>
  <si>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</si>
  <si>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</si>
  <si>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</si>
  <si>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</si>
  <si>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</si>
  <si>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</si>
  <si>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</si>
  <si>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</si>
  <si>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</si>
  <si>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</si>
  <si>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</si>
  <si>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</si>
  <si>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</si>
  <si>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</si>
  <si>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</si>
  <si>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</si>
  <si>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</si>
  <si>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</si>
  <si>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</si>
  <si>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</si>
  <si>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</si>
  <si>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</si>
  <si>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</si>
  <si>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</si>
  <si>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</si>
  <si>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</si>
  <si>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</si>
  <si>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</si>
  <si>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</si>
  <si>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</si>
  <si>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</si>
  <si>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</si>
  <si>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</si>
  <si>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</si>
  <si>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</si>
  <si>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</si>
  <si>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</si>
  <si>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</si>
  <si>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</si>
  <si>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</si>
  <si>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</si>
  <si>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</si>
  <si>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</si>
  <si>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</si>
  <si>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</si>
  <si>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</si>
  <si>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</si>
  <si>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</si>
  <si>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</si>
  <si>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</si>
  <si>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</si>
  <si>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</si>
  <si>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</si>
  <si>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</si>
  <si>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</si>
  <si>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</si>
  <si>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</si>
  <si>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</si>
  <si>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</si>
  <si>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</si>
  <si>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</si>
  <si>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</si>
  <si>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</si>
  <si>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</si>
  <si>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</si>
  <si>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</si>
  <si>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</si>
  <si>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</si>
  <si>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</si>
  <si>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</si>
  <si>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</si>
  <si>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</si>
  <si>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</si>
  <si>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</si>
  <si>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</si>
  <si>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</si>
  <si>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</si>
  <si>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</si>
  <si>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</si>
  <si>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</si>
  <si>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</si>
  <si>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</si>
  <si>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</si>
  <si>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</si>
  <si>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</si>
  <si>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</si>
  <si>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</si>
  <si>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</si>
  <si>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</si>
  <si>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</si>
  <si>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</si>
  <si>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</si>
  <si>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</si>
  <si>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</si>
  <si>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</si>
  <si>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</si>
  <si>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</si>
  <si>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</si>
  <si>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</si>
  <si>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</si>
  <si>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</si>
  <si>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</si>
  <si>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</si>
  <si>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</si>
  <si>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</si>
  <si>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</si>
  <si>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</si>
  <si>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</si>
  <si>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</si>
  <si>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</si>
  <si>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</si>
  <si>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</si>
  <si>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</si>
  <si>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</si>
  <si>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</si>
  <si>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</si>
  <si>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</si>
  <si>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</si>
  <si>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</si>
  <si>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</si>
  <si>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</si>
  <si>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</si>
  <si>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</si>
  <si>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</si>
  <si>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</si>
  <si>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</si>
  <si>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</si>
  <si>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</si>
  <si>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</si>
  <si>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</si>
  <si>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</si>
  <si>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</si>
  <si>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</si>
  <si>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</si>
  <si>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</si>
  <si>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</si>
  <si>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</si>
  <si>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</si>
  <si>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</si>
  <si>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</si>
  <si>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</si>
  <si>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</si>
  <si>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</si>
  <si>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</si>
  <si>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</si>
  <si>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</si>
  <si>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</si>
  <si>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</si>
  <si>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</si>
  <si>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</si>
  <si>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</si>
  <si>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</si>
  <si>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</si>
  <si>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</si>
  <si>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</si>
  <si>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</si>
  <si>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</si>
  <si>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</si>
  <si>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</si>
  <si>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</si>
  <si>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</si>
  <si>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</si>
  <si>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</si>
  <si>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</si>
  <si>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</si>
  <si>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</si>
  <si>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</si>
  <si>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</si>
  <si>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</si>
  <si>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</si>
  <si>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</si>
  <si>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</si>
  <si>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</si>
  <si>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</si>
  <si>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</si>
  <si>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</si>
  <si>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</si>
  <si>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</si>
  <si>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</si>
  <si>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</si>
  <si>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</si>
  <si>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</si>
  <si>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</si>
  <si>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</si>
  <si>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</si>
  <si>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</si>
  <si>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</si>
  <si>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</si>
  <si>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</si>
  <si>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</si>
  <si>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</si>
  <si>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</si>
  <si>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</si>
  <si>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</si>
  <si>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</si>
  <si>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</si>
  <si>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</si>
  <si>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</si>
  <si>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</si>
  <si>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</si>
  <si>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</si>
  <si>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</si>
  <si>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</si>
  <si>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</si>
  <si>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</si>
  <si>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</si>
  <si>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</si>
  <si>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</si>
  <si>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</si>
  <si>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</si>
  <si>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</si>
  <si>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</si>
  <si>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</si>
  <si>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</si>
  <si>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</si>
  <si>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</si>
  <si>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</si>
  <si>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</si>
  <si>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</si>
  <si>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</si>
  <si>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</si>
  <si>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</si>
  <si>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</si>
  <si>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</si>
  <si>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</si>
  <si>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</si>
  <si>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</si>
  <si>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</si>
  <si>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</si>
  <si>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</si>
  <si>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</si>
  <si>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</si>
  <si>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</si>
  <si>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</si>
  <si>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</si>
  <si>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</si>
  <si>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</si>
  <si>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</si>
  <si>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</si>
  <si>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</si>
  <si>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</si>
  <si>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</si>
  <si>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</si>
  <si>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</si>
  <si>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</si>
  <si>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</si>
  <si>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</si>
  <si>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</si>
  <si>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</si>
  <si>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</si>
  <si>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</si>
  <si>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</si>
  <si>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</si>
  <si>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</si>
  <si>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</si>
  <si>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</si>
  <si>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</si>
  <si>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</si>
  <si>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</si>
  <si>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</si>
  <si>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</si>
  <si>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</si>
  <si>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</si>
  <si>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</si>
  <si>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</si>
  <si>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</si>
  <si>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</si>
  <si>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</si>
  <si>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</si>
  <si>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</si>
  <si>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</si>
  <si>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</si>
  <si>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</si>
  <si>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</si>
  <si>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</si>
  <si>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</si>
  <si>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</si>
  <si>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</si>
  <si>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</si>
  <si>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</si>
  <si>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</si>
  <si>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</si>
  <si>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</si>
  <si>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</si>
  <si>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</si>
  <si>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</si>
  <si>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</si>
  <si>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</si>
  <si>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</si>
  <si>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</si>
  <si>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</si>
  <si>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</si>
  <si>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</si>
  <si>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</si>
  <si>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</si>
  <si>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</si>
  <si>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</si>
  <si>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</si>
  <si>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</si>
  <si>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</si>
  <si>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</si>
  <si>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</si>
  <si>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</si>
  <si>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</si>
  <si>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</si>
  <si>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</si>
  <si>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</si>
  <si>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</si>
  <si>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</si>
  <si>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</si>
  <si>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</si>
  <si>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</si>
  <si>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</si>
  <si>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</si>
  <si>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</si>
  <si>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</si>
  <si>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</si>
  <si>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</si>
  <si>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</si>
  <si>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</si>
  <si>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</si>
  <si>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</si>
  <si>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</si>
  <si>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</si>
  <si>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</si>
  <si>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</si>
  <si>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</si>
  <si>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</si>
  <si>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</si>
  <si>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</si>
  <si>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</si>
  <si>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</si>
  <si>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</si>
  <si>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</si>
  <si>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</si>
  <si>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</si>
  <si>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</si>
  <si>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</si>
  <si>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</si>
  <si>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</si>
  <si>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</si>
  <si>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</si>
  <si>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</si>
  <si>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</si>
  <si>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</si>
  <si>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</si>
  <si>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</si>
  <si>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</si>
  <si>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</si>
  <si>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</si>
  <si>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</si>
  <si>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</si>
  <si>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</si>
  <si>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</si>
  <si>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</si>
  <si>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</si>
  <si>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</si>
  <si>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</si>
  <si>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</si>
  <si>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</si>
  <si>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</si>
  <si>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</si>
  <si>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</si>
  <si>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</si>
  <si>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</si>
  <si>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</si>
  <si>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</si>
  <si>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</si>
  <si>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</si>
  <si>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</si>
  <si>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</si>
  <si>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</si>
  <si>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</si>
  <si>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</si>
  <si>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</si>
  <si>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</si>
  <si>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</si>
  <si>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</si>
  <si>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</si>
  <si>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</si>
  <si>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</si>
  <si>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</si>
  <si>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</si>
  <si>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</si>
  <si>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</si>
  <si>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</si>
  <si>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</si>
  <si>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</si>
  <si>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</si>
  <si>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</si>
  <si>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</si>
  <si>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</si>
  <si>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</si>
  <si>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</si>
  <si>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</si>
  <si>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</si>
  <si>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</si>
  <si>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</si>
  <si>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</si>
  <si>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</si>
  <si>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</si>
  <si>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</si>
  <si>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</si>
  <si>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</si>
  <si>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</si>
  <si>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</si>
  <si>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</si>
  <si>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</si>
  <si>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</si>
  <si>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</si>
  <si>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</si>
  <si>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</si>
  <si>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</si>
  <si>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</si>
  <si>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</si>
  <si>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</si>
  <si>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</si>
  <si>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</si>
  <si>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</si>
  <si>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</si>
  <si>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</si>
  <si>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</si>
  <si>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</si>
  <si>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</si>
  <si>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</si>
  <si>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</si>
  <si>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</si>
  <si>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</si>
  <si>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</si>
  <si>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</si>
  <si>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</si>
  <si>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</si>
  <si>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</si>
  <si>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</si>
  <si>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</si>
  <si>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</si>
  <si>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</si>
  <si>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</si>
  <si>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</si>
  <si>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</si>
  <si>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</si>
  <si>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</si>
  <si>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</si>
  <si>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</si>
  <si>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</si>
  <si>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</si>
  <si>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</si>
  <si>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</si>
  <si>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</si>
  <si>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</si>
  <si>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</si>
  <si>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</si>
  <si>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</si>
  <si>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</si>
  <si>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</si>
  <si>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</si>
  <si>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</si>
  <si>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</si>
  <si>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</si>
  <si>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</si>
  <si>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</si>
  <si>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</si>
  <si>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</si>
  <si>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</si>
  <si>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</si>
  <si>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</si>
  <si>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</si>
  <si>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</si>
  <si>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</si>
  <si>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</si>
  <si>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</si>
  <si>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</si>
  <si>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</si>
  <si>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</si>
  <si>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</si>
  <si>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</si>
  <si>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</si>
  <si>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</si>
  <si>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</si>
  <si>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</si>
  <si>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</si>
  <si>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</si>
  <si>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</si>
  <si>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</si>
  <si>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</si>
  <si>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</si>
  <si>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</si>
  <si>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</si>
  <si>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</si>
  <si>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</si>
  <si>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</si>
  <si>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</si>
  <si>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</si>
  <si>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</si>
  <si>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</si>
  <si>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</si>
  <si>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</si>
  <si>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</si>
  <si>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</si>
  <si>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</si>
  <si>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</si>
  <si>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</si>
  <si>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</si>
  <si>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</si>
  <si>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</si>
  <si>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</si>
  <si>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</si>
  <si>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</si>
  <si>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</si>
  <si>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</si>
  <si>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</si>
  <si>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</si>
  <si>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</si>
  <si>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</si>
  <si>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</si>
  <si>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</si>
  <si>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</si>
  <si>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</si>
  <si>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</si>
  <si>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</si>
  <si>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</si>
  <si>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</si>
  <si>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</si>
  <si>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</si>
  <si>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</si>
  <si>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</si>
  <si>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</si>
  <si>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</si>
  <si>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</si>
  <si>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</si>
  <si>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</si>
  <si>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</si>
  <si>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</si>
  <si>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</si>
  <si>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</si>
  <si>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</si>
  <si>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</si>
  <si>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</si>
  <si>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</si>
  <si>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</si>
  <si>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</si>
  <si>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</si>
  <si>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</si>
  <si>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</si>
  <si>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</si>
  <si>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</si>
  <si>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</si>
  <si>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</si>
  <si>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</si>
  <si>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</si>
  <si>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</si>
  <si>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</si>
  <si>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</si>
  <si>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</si>
  <si>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</si>
  <si>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</si>
  <si>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</si>
  <si>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</si>
  <si>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</si>
  <si>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</si>
  <si>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</si>
  <si>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</si>
  <si>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</si>
  <si>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</si>
  <si>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</si>
  <si>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</si>
  <si>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</si>
  <si>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</si>
  <si>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</si>
  <si>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</si>
  <si>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</si>
  <si>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</si>
  <si>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</si>
  <si>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</si>
  <si>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</si>
  <si>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</si>
  <si>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</si>
  <si>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</si>
  <si>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</si>
  <si>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</si>
  <si>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</si>
  <si>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</si>
  <si>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</si>
  <si>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</si>
  <si>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</si>
  <si>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</si>
  <si>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</si>
  <si>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</si>
  <si>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</si>
  <si>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</si>
  <si>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</si>
  <si>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</si>
  <si>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</si>
  <si>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</si>
  <si>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</si>
  <si>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</si>
  <si>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</si>
  <si>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</si>
  <si>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</si>
  <si>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</si>
  <si>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</si>
  <si>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</si>
  <si>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</si>
  <si>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</si>
  <si>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</si>
  <si>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</si>
  <si>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</si>
  <si>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</si>
  <si>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</si>
  <si>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</si>
  <si>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</si>
  <si>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</si>
  <si>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</si>
  <si>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</si>
  <si>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</si>
  <si>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</si>
  <si>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</si>
  <si>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</si>
  <si>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</si>
  <si>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</si>
  <si>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</si>
  <si>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</si>
  <si>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</si>
  <si>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</si>
  <si>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</si>
  <si>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</si>
  <si>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</si>
  <si>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</si>
  <si>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</si>
  <si>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</si>
  <si>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</si>
  <si>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</si>
  <si>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</si>
  <si>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</si>
  <si>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</si>
  <si>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</si>
  <si>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</si>
  <si>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</si>
  <si>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</si>
  <si>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</si>
  <si>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</si>
  <si>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</si>
  <si>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</si>
  <si>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</si>
  <si>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</si>
  <si>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</si>
  <si>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</si>
  <si>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</si>
  <si>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</si>
  <si>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</si>
  <si>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</si>
  <si>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</si>
  <si>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</si>
  <si>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</si>
  <si>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</si>
  <si>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</si>
  <si>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</si>
  <si>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</si>
  <si>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</si>
  <si>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</si>
  <si>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</si>
  <si>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</si>
  <si>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</si>
  <si>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</si>
  <si>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</si>
  <si>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</si>
  <si>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</si>
  <si>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</si>
  <si>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</si>
  <si>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</si>
  <si>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</si>
  <si>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</si>
  <si>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</si>
  <si>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</si>
  <si>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</si>
  <si>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</si>
  <si>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</si>
  <si>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</si>
  <si>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</si>
  <si>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</si>
  <si>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</si>
  <si>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</si>
  <si>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</si>
  <si>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</si>
  <si>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</si>
  <si>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</si>
  <si>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</si>
  <si>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</si>
  <si>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</si>
  <si>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</si>
  <si>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</si>
  <si>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</si>
  <si>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</si>
  <si>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</si>
  <si>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</si>
  <si>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</si>
  <si>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</si>
  <si>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</si>
  <si>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</si>
  <si>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</si>
  <si>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</si>
  <si>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</si>
  <si>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</si>
  <si>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</si>
  <si>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</si>
  <si>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</si>
  <si>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</si>
  <si>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</si>
  <si>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</si>
  <si>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</si>
  <si>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</si>
  <si>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</si>
  <si>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</si>
  <si>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</si>
  <si>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</si>
  <si>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</si>
  <si>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</si>
  <si>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</si>
  <si>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</si>
  <si>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</si>
  <si>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</si>
  <si>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</si>
  <si>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</si>
  <si>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</si>
  <si>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</si>
  <si>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</si>
  <si>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</si>
  <si>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</si>
  <si>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</si>
  <si>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</si>
  <si>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</si>
  <si>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</si>
  <si>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</si>
  <si>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</si>
  <si>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</si>
  <si>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</si>
  <si>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</si>
  <si>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</si>
  <si>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</si>
  <si>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</si>
  <si>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</si>
  <si>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</si>
  <si>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</si>
  <si>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</si>
  <si>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</si>
  <si>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</si>
  <si>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</si>
  <si>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</si>
  <si>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</si>
  <si>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</si>
  <si>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</si>
  <si>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</si>
  <si>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</si>
  <si>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</si>
  <si>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</si>
  <si>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</si>
  <si>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</si>
  <si>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</si>
  <si>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</si>
  <si>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</si>
  <si>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</si>
  <si>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</si>
  <si>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</si>
  <si>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</si>
  <si>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</si>
  <si>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</si>
  <si>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</si>
  <si>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</si>
  <si>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</si>
  <si>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</si>
  <si>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</si>
  <si>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</si>
  <si>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</si>
  <si>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</si>
  <si>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</si>
  <si>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</si>
  <si>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</si>
  <si>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</si>
  <si>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</si>
  <si>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</si>
  <si>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</si>
  <si>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</si>
  <si>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</si>
  <si>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</si>
  <si>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</si>
  <si>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</si>
  <si>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</si>
  <si>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</si>
  <si>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</si>
  <si>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</si>
  <si>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</si>
  <si>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</si>
  <si>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</si>
  <si>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</si>
  <si>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</si>
  <si>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</si>
  <si>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</si>
  <si>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</si>
  <si>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</si>
  <si>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</si>
  <si>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</si>
  <si>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</si>
  <si>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</si>
  <si>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</si>
  <si>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</si>
  <si>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</si>
  <si>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</si>
  <si>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</si>
  <si>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</si>
  <si>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</si>
  <si>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</si>
  <si>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</si>
  <si>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</si>
  <si>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</si>
  <si>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</si>
  <si>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</si>
  <si>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</si>
  <si>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</si>
  <si>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</si>
  <si>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</si>
  <si>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</si>
  <si>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</si>
  <si>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</si>
  <si>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</si>
  <si>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</si>
  <si>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</si>
  <si>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</si>
  <si>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</si>
  <si>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</si>
  <si>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</si>
  <si>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</si>
  <si>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</si>
  <si>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</si>
  <si>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</si>
  <si>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</si>
  <si>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</si>
  <si>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</si>
  <si>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</si>
  <si>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</si>
  <si>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</si>
  <si>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</si>
  <si>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</si>
  <si>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</si>
  <si>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</si>
  <si>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</si>
  <si>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</si>
  <si>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</si>
  <si>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</si>
  <si>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</si>
  <si>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</si>
  <si>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</si>
  <si>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</si>
  <si>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</si>
  <si>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</si>
  <si>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</si>
  <si>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</si>
  <si>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</si>
  <si>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</si>
  <si>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</si>
  <si>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</si>
  <si>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</si>
  <si>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</si>
  <si>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</si>
  <si>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</si>
  <si>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</si>
  <si>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</si>
  <si>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</si>
  <si>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</si>
  <si>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</si>
  <si>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</si>
  <si>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</si>
  <si>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</si>
  <si>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</si>
  <si>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</si>
  <si>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</si>
  <si>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</si>
  <si>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</si>
  <si>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</si>
  <si>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</si>
  <si>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</si>
  <si>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</si>
  <si>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</si>
  <si>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</si>
  <si>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</si>
  <si>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</si>
  <si>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</si>
  <si>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</si>
  <si>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</si>
  <si>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</si>
  <si>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</si>
  <si>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</si>
  <si>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</si>
  <si>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</si>
  <si>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</si>
  <si>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</si>
  <si>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</si>
  <si>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</si>
  <si>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</si>
  <si>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</si>
  <si>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</si>
  <si>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</si>
  <si>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</si>
  <si>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</si>
  <si>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</si>
  <si>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</si>
  <si>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</si>
  <si>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</si>
  <si>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</si>
  <si>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</si>
  <si>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</si>
  <si>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</si>
  <si>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</si>
  <si>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</si>
  <si>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</si>
  <si>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</si>
  <si>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</si>
  <si>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</si>
  <si>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</si>
  <si>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</si>
  <si>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</si>
  <si>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</si>
  <si>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</si>
  <si>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</si>
  <si>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</si>
  <si>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</si>
  <si>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</si>
  <si>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</si>
  <si>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</si>
  <si>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</si>
  <si>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</si>
  <si>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</si>
  <si>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</si>
  <si>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</si>
  <si>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</si>
  <si>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</si>
  <si>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</si>
  <si>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</si>
  <si>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</si>
  <si>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</si>
  <si>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</si>
  <si>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</si>
  <si>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</si>
  <si>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</si>
  <si>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</si>
  <si>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</si>
  <si>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</si>
  <si>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</si>
  <si>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</si>
  <si>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</si>
  <si>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</si>
  <si>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</si>
  <si>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</si>
  <si>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</si>
  <si>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</si>
  <si>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</si>
  <si>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</si>
  <si>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</si>
  <si>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</si>
  <si>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</si>
  <si>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</si>
  <si>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</si>
  <si>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</si>
  <si>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</si>
  <si>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</si>
  <si>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</si>
  <si>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</si>
  <si>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</si>
  <si>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</si>
  <si>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</si>
  <si>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</si>
  <si>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</si>
  <si>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</si>
  <si>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</si>
  <si>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</si>
  <si>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</si>
  <si>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</si>
  <si>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</si>
  <si>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</si>
  <si>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</si>
  <si>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</si>
  <si>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</si>
  <si>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</si>
  <si>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</si>
  <si>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</si>
  <si>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</si>
  <si>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</si>
  <si>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</si>
  <si>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</si>
  <si>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</si>
  <si>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</si>
  <si>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</si>
  <si>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</si>
  <si>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</si>
  <si>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</si>
  <si>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</si>
  <si>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</si>
  <si>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</si>
  <si>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</si>
  <si>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</si>
  <si>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</si>
  <si>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</si>
  <si>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</si>
  <si>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</si>
  <si>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</si>
  <si>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</si>
  <si>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</si>
  <si>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</si>
  <si>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</si>
  <si>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</si>
  <si>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</si>
  <si>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</si>
  <si>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</si>
  <si>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</si>
  <si>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</si>
  <si>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</si>
  <si>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</si>
  <si>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</si>
  <si>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</si>
  <si>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</si>
  <si>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</si>
  <si>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</si>
  <si>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</si>
  <si>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</si>
  <si>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</si>
  <si>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</si>
  <si>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</si>
  <si>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</si>
  <si>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</si>
  <si>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</si>
  <si>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</si>
  <si>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</si>
  <si>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</si>
  <si>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</si>
  <si>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</si>
  <si>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</si>
  <si>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</si>
  <si>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</si>
  <si>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</si>
  <si>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</si>
  <si>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</si>
  <si>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</si>
  <si>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</si>
  <si>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</si>
  <si>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</si>
  <si>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</si>
  <si>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</si>
  <si>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</si>
  <si>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</si>
  <si>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</si>
  <si>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</si>
  <si>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</si>
  <si>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</si>
  <si>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</si>
  <si>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</si>
  <si>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</si>
  <si>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</si>
  <si>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</si>
  <si>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</si>
  <si>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</si>
  <si>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</si>
  <si>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</si>
  <si>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</si>
  <si>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</si>
  <si>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</si>
  <si>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</si>
  <si>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</si>
  <si>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</si>
  <si>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</si>
  <si>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</si>
  <si>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</si>
  <si>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</si>
  <si>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</si>
  <si>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</si>
  <si>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</si>
  <si>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</si>
  <si>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</si>
  <si>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</si>
  <si>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</si>
  <si>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</si>
  <si>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</si>
  <si>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</si>
  <si>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</si>
  <si>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</si>
  <si>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</si>
  <si>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</si>
  <si>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</si>
  <si>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</si>
  <si>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</si>
  <si>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</si>
  <si>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</si>
  <si>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</si>
  <si>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</si>
  <si>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</si>
  <si>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</si>
  <si>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</si>
  <si>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</si>
  <si>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</si>
  <si>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</si>
  <si>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</si>
  <si>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</si>
  <si>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</si>
  <si>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</si>
  <si>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</si>
  <si>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</si>
  <si>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</si>
  <si>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</si>
  <si>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</si>
  <si>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</si>
  <si>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</si>
  <si>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</si>
  <si>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</si>
  <si>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</si>
  <si>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</si>
  <si>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</si>
  <si>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</si>
  <si>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</si>
  <si>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</si>
  <si>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</si>
  <si>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</si>
  <si>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</si>
  <si>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</si>
  <si>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</si>
  <si>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</si>
  <si>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</si>
  <si>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</si>
  <si>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</si>
  <si>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</si>
  <si>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</si>
  <si>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</si>
  <si>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</si>
  <si>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</si>
  <si>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</si>
  <si>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</si>
  <si>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</si>
  <si>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</si>
  <si>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</si>
  <si>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</si>
  <si>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</si>
  <si>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</si>
  <si>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</si>
  <si>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</si>
  <si>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</si>
  <si>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</si>
  <si>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</si>
  <si>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</si>
  <si>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</si>
  <si>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</si>
  <si>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</si>
  <si>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</si>
  <si>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</si>
  <si>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</si>
  <si>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</si>
  <si>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</si>
  <si>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</si>
  <si>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</si>
  <si>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</si>
  <si>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</si>
  <si>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</si>
  <si>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</si>
  <si>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</si>
  <si>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</si>
  <si>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</si>
  <si>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</si>
  <si>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</si>
  <si>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</si>
  <si>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</si>
  <si>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</si>
  <si>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</si>
  <si>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</si>
  <si>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</si>
  <si>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</si>
  <si>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</si>
  <si>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</si>
  <si>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</si>
  <si>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</si>
  <si>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</si>
  <si>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</si>
  <si>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</si>
  <si>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</si>
  <si>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</si>
  <si>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</si>
  <si>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</si>
  <si>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</si>
  <si>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</si>
  <si>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</si>
  <si>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</si>
  <si>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</si>
  <si>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</si>
  <si>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</si>
  <si>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</si>
  <si>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</si>
  <si>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</si>
  <si>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</si>
  <si>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</si>
  <si>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</si>
  <si>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</si>
  <si>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</si>
  <si>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</si>
  <si>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</si>
  <si>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</si>
  <si>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</si>
  <si>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</si>
  <si>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</si>
  <si>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</si>
  <si>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</si>
  <si>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</si>
  <si>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</si>
  <si>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</si>
  <si>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</si>
  <si>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</si>
  <si>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</si>
  <si>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</si>
  <si>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</si>
  <si>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</si>
  <si>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</si>
  <si>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</si>
  <si>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</si>
  <si>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</si>
  <si>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</si>
  <si>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</si>
  <si>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</si>
  <si>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</si>
  <si>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</si>
  <si>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</si>
  <si>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</si>
  <si>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</si>
  <si>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</si>
  <si>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</si>
  <si>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</si>
  <si>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</si>
  <si>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</si>
  <si>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</si>
  <si>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</si>
  <si>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</si>
  <si>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</si>
  <si>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</si>
  <si>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</si>
  <si>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</si>
  <si>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</si>
  <si>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</si>
  <si>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</si>
  <si>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</si>
  <si>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</si>
  <si>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</si>
  <si>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</si>
  <si>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</si>
  <si>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</si>
  <si>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</si>
  <si>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</si>
  <si>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</si>
  <si>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</si>
  <si>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</si>
  <si>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</si>
  <si>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</si>
  <si>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</si>
  <si>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</si>
  <si>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</si>
  <si>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</si>
  <si>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</si>
  <si>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</si>
  <si>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</si>
  <si>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</si>
  <si>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</si>
  <si>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</si>
  <si>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</si>
  <si>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</si>
  <si>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</si>
  <si>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</si>
  <si>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</si>
  <si>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</si>
  <si>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</si>
  <si>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</si>
  <si>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</si>
  <si>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</si>
  <si>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</si>
  <si>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</si>
  <si>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</si>
  <si>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</si>
  <si>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</si>
  <si>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</si>
  <si>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</si>
  <si>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</si>
  <si>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</si>
  <si>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</si>
  <si>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</si>
  <si>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</si>
  <si>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</si>
  <si>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</si>
  <si>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</si>
  <si>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</si>
  <si>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</si>
  <si>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</si>
  <si>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</si>
  <si>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</si>
  <si>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</si>
  <si>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</si>
  <si>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</si>
  <si>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</si>
  <si>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</si>
  <si>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</si>
  <si>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</si>
  <si>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</si>
  <si>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</si>
  <si>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</si>
  <si>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</si>
  <si>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</si>
  <si>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</si>
  <si>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</si>
  <si>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</si>
  <si>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</si>
  <si>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</si>
  <si>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</si>
  <si>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</si>
  <si>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</si>
  <si>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</si>
  <si>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</si>
  <si>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</si>
  <si>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</si>
  <si>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</si>
  <si>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</si>
  <si>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</si>
  <si>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</si>
  <si>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</si>
  <si>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</si>
  <si>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</si>
  <si>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</si>
  <si>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</si>
  <si>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</si>
  <si>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</si>
  <si>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</si>
  <si>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</si>
  <si>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</si>
  <si>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</si>
  <si>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</si>
  <si>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</si>
  <si>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</si>
  <si>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</si>
  <si>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</si>
  <si>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</si>
  <si>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</si>
  <si>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</si>
  <si>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</si>
  <si>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</si>
  <si>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</si>
  <si>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</si>
  <si>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</si>
  <si>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</si>
  <si>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</si>
  <si>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</si>
  <si>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</si>
  <si>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</si>
  <si>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</si>
  <si>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</si>
  <si>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</si>
  <si>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</si>
  <si>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</si>
  <si>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</si>
  <si>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</si>
  <si>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</si>
  <si>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</si>
  <si>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</si>
  <si>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</si>
  <si>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</si>
  <si>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</si>
  <si>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</si>
  <si>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</si>
  <si>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</si>
  <si>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</si>
  <si>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</si>
  <si>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</si>
  <si>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</si>
  <si>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</si>
  <si>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</si>
  <si>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</si>
  <si>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</si>
  <si>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</si>
  <si>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</si>
  <si>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</si>
  <si>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</si>
  <si>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</si>
  <si>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</si>
  <si>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</si>
  <si>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</si>
  <si>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</si>
  <si>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</si>
  <si>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</si>
  <si>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</si>
  <si>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</si>
  <si>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</si>
  <si>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</si>
  <si>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</si>
  <si>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</si>
  <si>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</si>
  <si>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</si>
  <si>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</si>
  <si>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</si>
  <si>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</si>
  <si>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</si>
  <si>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</si>
  <si>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</si>
  <si>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</si>
  <si>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</si>
  <si>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</si>
  <si>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</si>
  <si>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</si>
  <si>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</si>
  <si>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</si>
  <si>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</si>
  <si>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</si>
  <si>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</si>
  <si>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</si>
  <si>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</si>
  <si>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</si>
  <si>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</si>
  <si>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</si>
  <si>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</si>
  <si>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</si>
  <si>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</si>
  <si>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</si>
  <si>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</si>
  <si>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</si>
  <si>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</si>
  <si>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</si>
  <si>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</si>
  <si>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</si>
  <si>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</si>
  <si>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</si>
  <si>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</si>
  <si>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</si>
  <si>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</si>
  <si>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</si>
  <si>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</si>
  <si>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</si>
  <si>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</si>
  <si>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</si>
  <si>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</si>
  <si>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</si>
  <si>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</si>
  <si>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</si>
  <si>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</si>
  <si>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</si>
  <si>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</si>
  <si>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</si>
  <si>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</si>
  <si>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</si>
  <si>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</si>
  <si>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</si>
  <si>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</si>
  <si>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</si>
  <si>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</si>
  <si>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</si>
  <si>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</si>
  <si>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</si>
  <si>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</si>
  <si>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</si>
  <si>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</si>
  <si>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</si>
  <si>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</si>
  <si>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</si>
  <si>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</si>
  <si>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</si>
  <si>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</si>
  <si>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</si>
  <si>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</si>
  <si>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</si>
  <si>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</si>
  <si>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</si>
  <si>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</si>
  <si>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</si>
  <si>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</si>
  <si>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</si>
  <si>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</si>
  <si>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</si>
  <si>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</si>
  <si>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</si>
  <si>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</si>
  <si>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</si>
  <si>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</si>
  <si>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</si>
  <si>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</si>
  <si>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</si>
  <si>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</si>
  <si>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</si>
  <si>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</si>
  <si>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</si>
  <si>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</si>
  <si>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</si>
  <si>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</si>
  <si>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</si>
  <si>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</si>
  <si>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</si>
  <si>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</si>
  <si>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</si>
  <si>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</si>
  <si>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</si>
  <si>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</si>
  <si>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</si>
  <si>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</si>
  <si>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</si>
  <si>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</si>
  <si>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</si>
  <si>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</si>
  <si>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</si>
  <si>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</si>
  <si>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</si>
  <si>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</si>
  <si>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</si>
  <si>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</si>
  <si>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</si>
  <si>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</si>
  <si>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</si>
  <si>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</si>
  <si>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</si>
  <si>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</si>
  <si>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</si>
  <si>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</si>
  <si>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</si>
  <si>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</si>
  <si>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</si>
  <si>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</si>
  <si>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</si>
  <si>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</si>
  <si>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</si>
  <si>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</si>
  <si>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</si>
  <si>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</si>
  <si>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</si>
  <si>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</si>
  <si>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</si>
  <si>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</si>
  <si>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</si>
  <si>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</si>
  <si>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</si>
  <si>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</si>
  <si>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</si>
  <si>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</si>
  <si>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</si>
  <si>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</si>
  <si>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</si>
  <si>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</si>
  <si>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</si>
  <si>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</si>
  <si>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</si>
  <si>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</si>
  <si>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</si>
  <si>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</si>
  <si>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</si>
  <si>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</si>
  <si>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</si>
  <si>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</si>
  <si>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</si>
  <si>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</si>
  <si>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</si>
  <si>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</si>
  <si>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</si>
  <si>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</si>
  <si>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</si>
  <si>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</si>
  <si>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</si>
  <si>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</si>
  <si>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</si>
  <si>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</si>
  <si>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</si>
  <si>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</si>
  <si>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</si>
  <si>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</si>
  <si>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</si>
  <si>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</si>
  <si>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</si>
  <si>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</si>
  <si>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</si>
  <si>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</si>
  <si>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</si>
  <si>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</si>
  <si>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</si>
  <si>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</si>
  <si>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</si>
  <si>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</si>
  <si>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</si>
  <si>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</si>
  <si>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</si>
  <si>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</si>
  <si>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</si>
  <si>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</si>
  <si>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</si>
  <si>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</si>
  <si>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</si>
  <si>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</si>
  <si>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</si>
  <si>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</si>
  <si>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</si>
  <si>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</si>
  <si>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</si>
  <si>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</si>
  <si>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</si>
  <si>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ENTORNO FAMILIAR</t>
  </si>
  <si>
    <t>4600024352</t>
  </si>
  <si>
    <t>4600030672</t>
  </si>
  <si>
    <t>4600030953</t>
  </si>
  <si>
    <t>4600032096</t>
  </si>
  <si>
    <t>4600037961</t>
  </si>
  <si>
    <t>4600038178</t>
  </si>
  <si>
    <t>4600045156</t>
  </si>
  <si>
    <t>4600045307</t>
  </si>
  <si>
    <t>4600045392</t>
  </si>
  <si>
    <t>4600050969</t>
  </si>
  <si>
    <t>4600052506</t>
  </si>
  <si>
    <t>4600052513</t>
  </si>
  <si>
    <t>4600056235</t>
  </si>
  <si>
    <t>4600057870</t>
  </si>
  <si>
    <t>4600059040</t>
  </si>
  <si>
    <t>4600060257</t>
  </si>
  <si>
    <t>4600063409</t>
  </si>
  <si>
    <t>4600068536</t>
  </si>
  <si>
    <t>SECRETARIA DE EDUCACION PROGRAMA BUEN COMIENZO</t>
  </si>
  <si>
    <t>ATENCION INTEGRAL A LOS NIÑOS Y NIÑAS HASTA LOS CINCO(5)AÑOS EN MODALIDAD INSTITUCIONAL 8 HORAS CENTRO INFANTIL</t>
  </si>
  <si>
    <t>4600073740</t>
  </si>
  <si>
    <t>4600078026</t>
  </si>
  <si>
    <t>4600078801</t>
  </si>
  <si>
    <t>SI</t>
  </si>
  <si>
    <t>NO</t>
  </si>
  <si>
    <t>MARIA CATALINA CIFUENTES OSPINA</t>
  </si>
  <si>
    <t>CR 121 69 117</t>
  </si>
  <si>
    <t>4276517</t>
  </si>
  <si>
    <t>senderos.de.paz@hotmail.com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</si>
</sst>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0" zoomScaleNormal="8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0" t="str">
        <f>HYPERLINK("#MI_Oferente_Singular!A114","CAPACIDAD RESIDUAL")</f>
        <v>CAPACIDAD RESIDUAL</v>
      </c>
      <c r="F8" s="181"/>
      <c r="G8" s="18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0" t="str">
        <f>HYPERLINK("#MI_Oferente_Singular!A162","TALENTO HUMANO")</f>
        <v>TALENTO HUMANO</v>
      </c>
      <c r="F9" s="181"/>
      <c r="G9" s="18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0" t="str">
        <f>HYPERLINK("#MI_Oferente_Singular!F162","INFRAESTRUCTURA")</f>
        <v>INFRAESTRUCTURA</v>
      </c>
      <c r="F10" s="181"/>
      <c r="G10" s="18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c r="D15" s="35"/>
      <c r="E15" s="35"/>
      <c r="F15" s="5"/>
      <c r="G15" s="32" t="s">
        <v>1168</v>
      </c>
      <c r="H15" s="103"/>
      <c r="I15" s="32" t="s">
        <v>2624</v>
      </c>
      <c r="J15" s="108" t="s">
        <v>2626</v>
      </c>
      <c r="L15" s="206" t="s">
        <v>8</v>
      </c>
      <c r="M15" s="206"/>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9">
        <v>900307760</v>
      </c>
      <c r="C20" s="5"/>
      <c r="D20" s="73"/>
      <c r="E20" s="5"/>
      <c r="F20" s="5"/>
      <c r="G20" s="5"/>
      <c r="H20" s="183"/>
      <c r="I20" s="146" t="s">
        <v>36</v>
      </c>
      <c r="J20" s="147" t="s">
        <v>38</v>
      </c>
      <c r="K20" s="148">
        <v>1000000000</v>
      </c>
      <c r="L20" s="149">
        <v>44228</v>
      </c>
      <c r="M20" s="149">
        <v>44550</v>
      </c>
      <c r="N20" s="132">
        <f>+(M20-L20)/30</f>
        <v>10.733333333333333</v>
      </c>
      <c r="O20" s="135"/>
      <c r="U20" s="131"/>
      <c r="V20" s="105">
        <f ca="1">NOW()</f>
        <v>44187.815300000002</v>
      </c>
      <c r="W20" s="105">
        <f ca="1">NOW()</f>
        <v>44187.815300000002</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e">
        <f>VLOOKUP(B20,EAS!A2:B1439,2,0)</f>
        <v>#N/A</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2676</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37" t="s">
        <v>4</v>
      </c>
      <c r="B43" s="238"/>
      <c r="C43" s="238"/>
      <c r="D43" s="238"/>
      <c r="E43" s="238"/>
      <c r="F43" s="238"/>
      <c r="G43" s="238"/>
      <c r="H43" s="238"/>
      <c r="I43" s="238"/>
      <c r="J43" s="238"/>
      <c r="K43" s="238"/>
      <c r="L43" s="238"/>
      <c r="M43" s="238"/>
      <c r="N43" s="238"/>
      <c r="O43" s="239"/>
      <c r="P43" s="76"/>
    </row>
    <row r="44" spans="1:16" ht="15" customHeight="1" x14ac:dyDescent="0.25">
      <c r="A44" s="240" t="s">
        <v>2655</v>
      </c>
      <c r="B44" s="241"/>
      <c r="C44" s="241"/>
      <c r="D44" s="241"/>
      <c r="E44" s="241"/>
      <c r="F44" s="241"/>
      <c r="G44" s="241"/>
      <c r="H44" s="241"/>
      <c r="I44" s="241"/>
      <c r="J44" s="241"/>
      <c r="K44" s="241"/>
      <c r="L44" s="241"/>
      <c r="M44" s="241"/>
      <c r="N44" s="241"/>
      <c r="O44" s="242"/>
    </row>
    <row r="45" spans="1:16" x14ac:dyDescent="0.25">
      <c r="A45" s="243"/>
      <c r="B45" s="244"/>
      <c r="C45" s="244"/>
      <c r="D45" s="244"/>
      <c r="E45" s="244"/>
      <c r="F45" s="244"/>
      <c r="G45" s="244"/>
      <c r="H45" s="244"/>
      <c r="I45" s="244"/>
      <c r="J45" s="244"/>
      <c r="K45" s="244"/>
      <c r="L45" s="244"/>
      <c r="M45" s="244"/>
      <c r="N45" s="244"/>
      <c r="O45" s="24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2695</v>
      </c>
      <c r="C48" s="111" t="s">
        <v>31</v>
      </c>
      <c r="D48" s="110" t="s">
        <v>2677</v>
      </c>
      <c r="E48" s="142">
        <v>40206</v>
      </c>
      <c r="F48" s="142">
        <v>40543</v>
      </c>
      <c r="G48" s="157">
        <f>IF(AND(E48&lt;&gt;"",F48&lt;&gt;""),((F48-E48)/30),"")</f>
        <v>11.233333333333333</v>
      </c>
      <c r="H48" s="119" t="s">
        <v>2696</v>
      </c>
      <c r="I48" s="112" t="s">
        <v>36</v>
      </c>
      <c r="J48" s="112" t="s">
        <v>38</v>
      </c>
      <c r="K48" s="114">
        <v>244987790</v>
      </c>
      <c r="L48" s="113" t="s">
        <v>1148</v>
      </c>
      <c r="M48" s="115">
        <v>1</v>
      </c>
      <c r="N48" s="113" t="s">
        <v>2634</v>
      </c>
      <c r="O48" s="113" t="s">
        <v>26</v>
      </c>
      <c r="P48" s="78"/>
    </row>
    <row r="49" spans="1:16" s="6" customFormat="1" ht="24.75" customHeight="1" x14ac:dyDescent="0.25">
      <c r="A49" s="140">
        <v>2</v>
      </c>
      <c r="B49" s="119" t="s">
        <v>2695</v>
      </c>
      <c r="C49" s="111" t="s">
        <v>31</v>
      </c>
      <c r="D49" s="110" t="s">
        <v>2678</v>
      </c>
      <c r="E49" s="142">
        <v>40575</v>
      </c>
      <c r="F49" s="142">
        <v>40886</v>
      </c>
      <c r="G49" s="157">
        <f t="shared" ref="G49:G50" si="2">IF(AND(E49&lt;&gt;"",F49&lt;&gt;""),((F49-E49)/30),"")</f>
        <v>10.366666666666667</v>
      </c>
      <c r="H49" s="119" t="s">
        <v>2696</v>
      </c>
      <c r="I49" s="118" t="s">
        <v>36</v>
      </c>
      <c r="J49" s="118" t="s">
        <v>38</v>
      </c>
      <c r="K49" s="114">
        <v>177596963</v>
      </c>
      <c r="L49" s="113" t="s">
        <v>1148</v>
      </c>
      <c r="M49" s="115">
        <v>1</v>
      </c>
      <c r="N49" s="113" t="s">
        <v>2634</v>
      </c>
      <c r="O49" s="121" t="s">
        <v>26</v>
      </c>
      <c r="P49" s="78"/>
    </row>
    <row r="50" spans="1:16" s="6" customFormat="1" ht="24.75" customHeight="1" x14ac:dyDescent="0.25">
      <c r="A50" s="140">
        <v>3</v>
      </c>
      <c r="B50" s="119" t="s">
        <v>2695</v>
      </c>
      <c r="C50" s="111" t="s">
        <v>31</v>
      </c>
      <c r="D50" s="110" t="s">
        <v>2679</v>
      </c>
      <c r="E50" s="142">
        <v>40576</v>
      </c>
      <c r="F50" s="142">
        <v>40886</v>
      </c>
      <c r="G50" s="157">
        <f t="shared" si="2"/>
        <v>10.333333333333334</v>
      </c>
      <c r="H50" s="119" t="s">
        <v>2696</v>
      </c>
      <c r="I50" s="118" t="s">
        <v>36</v>
      </c>
      <c r="J50" s="118" t="s">
        <v>38</v>
      </c>
      <c r="K50" s="114">
        <v>261392092</v>
      </c>
      <c r="L50" s="113" t="s">
        <v>1148</v>
      </c>
      <c r="M50" s="115">
        <v>1</v>
      </c>
      <c r="N50" s="121" t="s">
        <v>2634</v>
      </c>
      <c r="O50" s="121" t="s">
        <v>26</v>
      </c>
      <c r="P50" s="78"/>
    </row>
    <row r="51" spans="1:16" s="6" customFormat="1" ht="24.75" customHeight="1" outlineLevel="1" x14ac:dyDescent="0.25">
      <c r="A51" s="140">
        <v>4</v>
      </c>
      <c r="B51" s="119" t="s">
        <v>2695</v>
      </c>
      <c r="C51" s="121" t="s">
        <v>31</v>
      </c>
      <c r="D51" s="110" t="s">
        <v>2680</v>
      </c>
      <c r="E51" s="142">
        <v>40584</v>
      </c>
      <c r="F51" s="142">
        <v>40908</v>
      </c>
      <c r="G51" s="157">
        <f t="shared" ref="G51:G107" si="3">IF(AND(E51&lt;&gt;"",F51&lt;&gt;""),((F51-E51)/30),"")</f>
        <v>10.8</v>
      </c>
      <c r="H51" s="119" t="s">
        <v>2696</v>
      </c>
      <c r="I51" s="118" t="s">
        <v>36</v>
      </c>
      <c r="J51" s="118" t="s">
        <v>38</v>
      </c>
      <c r="K51" s="114">
        <v>8356163</v>
      </c>
      <c r="L51" s="113" t="s">
        <v>1148</v>
      </c>
      <c r="M51" s="115">
        <v>1</v>
      </c>
      <c r="N51" s="121" t="s">
        <v>2634</v>
      </c>
      <c r="O51" s="121" t="s">
        <v>26</v>
      </c>
      <c r="P51" s="78"/>
    </row>
    <row r="52" spans="1:16" s="7" customFormat="1" ht="24.75" customHeight="1" outlineLevel="1" x14ac:dyDescent="0.25">
      <c r="A52" s="141">
        <v>5</v>
      </c>
      <c r="B52" s="119" t="s">
        <v>2695</v>
      </c>
      <c r="C52" s="121" t="s">
        <v>31</v>
      </c>
      <c r="D52" s="110" t="s">
        <v>2681</v>
      </c>
      <c r="E52" s="142">
        <v>40945</v>
      </c>
      <c r="F52" s="142">
        <v>41159</v>
      </c>
      <c r="G52" s="157">
        <f t="shared" si="3"/>
        <v>7.1333333333333337</v>
      </c>
      <c r="H52" s="119" t="s">
        <v>2696</v>
      </c>
      <c r="I52" s="118" t="s">
        <v>36</v>
      </c>
      <c r="J52" s="118" t="s">
        <v>38</v>
      </c>
      <c r="K52" s="114">
        <v>305655088</v>
      </c>
      <c r="L52" s="113" t="s">
        <v>1148</v>
      </c>
      <c r="M52" s="115">
        <v>1</v>
      </c>
      <c r="N52" s="121" t="s">
        <v>2634</v>
      </c>
      <c r="O52" s="121" t="s">
        <v>26</v>
      </c>
      <c r="P52" s="79"/>
    </row>
    <row r="53" spans="1:16" s="7" customFormat="1" ht="24.75" customHeight="1" outlineLevel="1" x14ac:dyDescent="0.25">
      <c r="A53" s="141">
        <v>6</v>
      </c>
      <c r="B53" s="119" t="s">
        <v>2695</v>
      </c>
      <c r="C53" s="121" t="s">
        <v>31</v>
      </c>
      <c r="D53" s="110" t="s">
        <v>2682</v>
      </c>
      <c r="E53" s="142">
        <v>40949</v>
      </c>
      <c r="F53" s="142">
        <v>41255</v>
      </c>
      <c r="G53" s="157">
        <f t="shared" si="3"/>
        <v>10.199999999999999</v>
      </c>
      <c r="H53" s="119" t="s">
        <v>2696</v>
      </c>
      <c r="I53" s="118" t="s">
        <v>36</v>
      </c>
      <c r="J53" s="118" t="s">
        <v>38</v>
      </c>
      <c r="K53" s="114">
        <v>246343302</v>
      </c>
      <c r="L53" s="113" t="s">
        <v>1148</v>
      </c>
      <c r="M53" s="115">
        <v>1</v>
      </c>
      <c r="N53" s="121" t="s">
        <v>2634</v>
      </c>
      <c r="O53" s="121" t="s">
        <v>26</v>
      </c>
      <c r="P53" s="79"/>
    </row>
    <row r="54" spans="1:16" s="7" customFormat="1" ht="24.75" customHeight="1" outlineLevel="1" x14ac:dyDescent="0.25">
      <c r="A54" s="141">
        <v>7</v>
      </c>
      <c r="B54" s="119" t="s">
        <v>2695</v>
      </c>
      <c r="C54" s="121" t="s">
        <v>31</v>
      </c>
      <c r="D54" s="110" t="s">
        <v>2683</v>
      </c>
      <c r="E54" s="142">
        <v>41533</v>
      </c>
      <c r="F54" s="142">
        <v>41578</v>
      </c>
      <c r="G54" s="157">
        <f t="shared" si="3"/>
        <v>1.5</v>
      </c>
      <c r="H54" s="119" t="s">
        <v>2696</v>
      </c>
      <c r="I54" s="118" t="s">
        <v>36</v>
      </c>
      <c r="J54" s="118" t="s">
        <v>38</v>
      </c>
      <c r="K54" s="116">
        <v>586126885</v>
      </c>
      <c r="L54" s="113" t="s">
        <v>1148</v>
      </c>
      <c r="M54" s="115">
        <v>1</v>
      </c>
      <c r="N54" s="121" t="s">
        <v>2634</v>
      </c>
      <c r="O54" s="121" t="s">
        <v>26</v>
      </c>
      <c r="P54" s="79"/>
    </row>
    <row r="55" spans="1:16" s="7" customFormat="1" ht="24.75" customHeight="1" outlineLevel="1" x14ac:dyDescent="0.25">
      <c r="A55" s="141">
        <v>8</v>
      </c>
      <c r="B55" s="119" t="s">
        <v>2695</v>
      </c>
      <c r="C55" s="121" t="s">
        <v>31</v>
      </c>
      <c r="D55" s="110" t="s">
        <v>2684</v>
      </c>
      <c r="E55" s="142">
        <v>41299</v>
      </c>
      <c r="F55" s="142">
        <v>41639</v>
      </c>
      <c r="G55" s="157">
        <f t="shared" si="3"/>
        <v>11.333333333333334</v>
      </c>
      <c r="H55" s="119" t="s">
        <v>2696</v>
      </c>
      <c r="I55" s="118" t="s">
        <v>36</v>
      </c>
      <c r="J55" s="118" t="s">
        <v>38</v>
      </c>
      <c r="K55" s="116">
        <v>414653474</v>
      </c>
      <c r="L55" s="113" t="s">
        <v>1148</v>
      </c>
      <c r="M55" s="115">
        <v>1</v>
      </c>
      <c r="N55" s="121" t="s">
        <v>2634</v>
      </c>
      <c r="O55" s="121" t="s">
        <v>26</v>
      </c>
      <c r="P55" s="79"/>
    </row>
    <row r="56" spans="1:16" s="7" customFormat="1" ht="24.75" customHeight="1" outlineLevel="1" x14ac:dyDescent="0.25">
      <c r="A56" s="141">
        <v>9</v>
      </c>
      <c r="B56" s="119" t="s">
        <v>2695</v>
      </c>
      <c r="C56" s="121" t="s">
        <v>31</v>
      </c>
      <c r="D56" s="110" t="s">
        <v>2685</v>
      </c>
      <c r="E56" s="142">
        <v>41578</v>
      </c>
      <c r="F56" s="142">
        <v>41623</v>
      </c>
      <c r="G56" s="157">
        <f t="shared" si="3"/>
        <v>1.5</v>
      </c>
      <c r="H56" s="119" t="s">
        <v>2696</v>
      </c>
      <c r="I56" s="118" t="s">
        <v>36</v>
      </c>
      <c r="J56" s="118" t="s">
        <v>38</v>
      </c>
      <c r="K56" s="116">
        <v>507404421</v>
      </c>
      <c r="L56" s="113" t="s">
        <v>1148</v>
      </c>
      <c r="M56" s="115">
        <v>1</v>
      </c>
      <c r="N56" s="121" t="s">
        <v>2634</v>
      </c>
      <c r="O56" s="121" t="s">
        <v>26</v>
      </c>
      <c r="P56" s="79"/>
    </row>
    <row r="57" spans="1:16" s="7" customFormat="1" ht="24.75" customHeight="1" outlineLevel="1" x14ac:dyDescent="0.25">
      <c r="A57" s="141">
        <v>10</v>
      </c>
      <c r="B57" s="119" t="s">
        <v>2695</v>
      </c>
      <c r="C57" s="121" t="s">
        <v>31</v>
      </c>
      <c r="D57" s="63" t="s">
        <v>2686</v>
      </c>
      <c r="E57" s="142">
        <v>41579</v>
      </c>
      <c r="F57" s="142">
        <v>41614</v>
      </c>
      <c r="G57" s="157">
        <f t="shared" si="3"/>
        <v>1.1666666666666667</v>
      </c>
      <c r="H57" s="119" t="s">
        <v>2696</v>
      </c>
      <c r="I57" s="118" t="s">
        <v>36</v>
      </c>
      <c r="J57" s="118" t="s">
        <v>38</v>
      </c>
      <c r="K57" s="66">
        <v>125701796</v>
      </c>
      <c r="L57" s="65" t="s">
        <v>1148</v>
      </c>
      <c r="M57" s="67">
        <v>1</v>
      </c>
      <c r="N57" s="121" t="s">
        <v>2634</v>
      </c>
      <c r="O57" s="121" t="s">
        <v>26</v>
      </c>
      <c r="P57" s="79"/>
    </row>
    <row r="58" spans="1:16" s="7" customFormat="1" ht="24.75" customHeight="1" outlineLevel="1" x14ac:dyDescent="0.25">
      <c r="A58" s="141">
        <v>11</v>
      </c>
      <c r="B58" s="119" t="s">
        <v>2695</v>
      </c>
      <c r="C58" s="121" t="s">
        <v>31</v>
      </c>
      <c r="D58" s="63" t="s">
        <v>2687</v>
      </c>
      <c r="E58" s="142">
        <v>41659</v>
      </c>
      <c r="F58" s="142">
        <v>41903</v>
      </c>
      <c r="G58" s="157">
        <f t="shared" si="3"/>
        <v>8.1333333333333329</v>
      </c>
      <c r="H58" s="119" t="s">
        <v>2696</v>
      </c>
      <c r="I58" s="118" t="s">
        <v>36</v>
      </c>
      <c r="J58" s="118" t="s">
        <v>38</v>
      </c>
      <c r="K58" s="66">
        <v>898923709</v>
      </c>
      <c r="L58" s="65" t="s">
        <v>1148</v>
      </c>
      <c r="M58" s="67">
        <v>1</v>
      </c>
      <c r="N58" s="121" t="s">
        <v>2634</v>
      </c>
      <c r="O58" s="121" t="s">
        <v>26</v>
      </c>
      <c r="P58" s="79"/>
    </row>
    <row r="59" spans="1:16" s="7" customFormat="1" ht="24.75" customHeight="1" outlineLevel="1" x14ac:dyDescent="0.25">
      <c r="A59" s="141">
        <v>12</v>
      </c>
      <c r="B59" s="119" t="s">
        <v>2695</v>
      </c>
      <c r="C59" s="121" t="s">
        <v>31</v>
      </c>
      <c r="D59" s="63" t="s">
        <v>2688</v>
      </c>
      <c r="E59" s="142">
        <v>41673</v>
      </c>
      <c r="F59" s="142">
        <v>41973</v>
      </c>
      <c r="G59" s="157">
        <f t="shared" si="3"/>
        <v>10</v>
      </c>
      <c r="H59" s="119" t="s">
        <v>2696</v>
      </c>
      <c r="I59" s="118" t="s">
        <v>36</v>
      </c>
      <c r="J59" s="118" t="s">
        <v>38</v>
      </c>
      <c r="K59" s="66">
        <v>505100898</v>
      </c>
      <c r="L59" s="65" t="s">
        <v>1148</v>
      </c>
      <c r="M59" s="67">
        <v>1</v>
      </c>
      <c r="N59" s="121" t="s">
        <v>2634</v>
      </c>
      <c r="O59" s="121" t="s">
        <v>26</v>
      </c>
      <c r="P59" s="79"/>
    </row>
    <row r="60" spans="1:16" s="7" customFormat="1" ht="24.75" customHeight="1" outlineLevel="1" x14ac:dyDescent="0.25">
      <c r="A60" s="141">
        <v>13</v>
      </c>
      <c r="B60" s="119" t="s">
        <v>2695</v>
      </c>
      <c r="C60" s="121" t="s">
        <v>31</v>
      </c>
      <c r="D60" s="63" t="s">
        <v>2689</v>
      </c>
      <c r="E60" s="142">
        <v>41904</v>
      </c>
      <c r="F60" s="142">
        <v>41985</v>
      </c>
      <c r="G60" s="157">
        <f t="shared" si="3"/>
        <v>2.7</v>
      </c>
      <c r="H60" s="119" t="s">
        <v>2696</v>
      </c>
      <c r="I60" s="118" t="s">
        <v>36</v>
      </c>
      <c r="J60" s="118" t="s">
        <v>38</v>
      </c>
      <c r="K60" s="66">
        <v>308423160</v>
      </c>
      <c r="L60" s="65" t="s">
        <v>1148</v>
      </c>
      <c r="M60" s="67">
        <v>1</v>
      </c>
      <c r="N60" s="121" t="s">
        <v>2634</v>
      </c>
      <c r="O60" s="121" t="s">
        <v>26</v>
      </c>
      <c r="P60" s="79"/>
    </row>
    <row r="61" spans="1:16" s="7" customFormat="1" ht="24.75" customHeight="1" outlineLevel="1" x14ac:dyDescent="0.25">
      <c r="A61" s="141">
        <v>14</v>
      </c>
      <c r="B61" s="119" t="s">
        <v>2695</v>
      </c>
      <c r="C61" s="121" t="s">
        <v>31</v>
      </c>
      <c r="D61" s="63" t="s">
        <v>2690</v>
      </c>
      <c r="E61" s="142">
        <v>42023</v>
      </c>
      <c r="F61" s="142">
        <v>42368</v>
      </c>
      <c r="G61" s="157">
        <f t="shared" si="3"/>
        <v>11.5</v>
      </c>
      <c r="H61" s="119" t="s">
        <v>2696</v>
      </c>
      <c r="I61" s="118" t="s">
        <v>36</v>
      </c>
      <c r="J61" s="118" t="s">
        <v>38</v>
      </c>
      <c r="K61" s="66">
        <v>531166323</v>
      </c>
      <c r="L61" s="65" t="s">
        <v>1148</v>
      </c>
      <c r="M61" s="67">
        <v>1</v>
      </c>
      <c r="N61" s="121" t="s">
        <v>2634</v>
      </c>
      <c r="O61" s="121" t="s">
        <v>26</v>
      </c>
      <c r="P61" s="79"/>
    </row>
    <row r="62" spans="1:16" s="7" customFormat="1" ht="24.75" customHeight="1" outlineLevel="1" x14ac:dyDescent="0.25">
      <c r="A62" s="141">
        <v>15</v>
      </c>
      <c r="B62" s="119" t="s">
        <v>2695</v>
      </c>
      <c r="C62" s="121" t="s">
        <v>31</v>
      </c>
      <c r="D62" s="63" t="s">
        <v>2691</v>
      </c>
      <c r="E62" s="142">
        <v>42072</v>
      </c>
      <c r="F62" s="142">
        <v>42337</v>
      </c>
      <c r="G62" s="157">
        <f t="shared" si="3"/>
        <v>8.8333333333333339</v>
      </c>
      <c r="H62" s="119" t="s">
        <v>2696</v>
      </c>
      <c r="I62" s="118" t="s">
        <v>36</v>
      </c>
      <c r="J62" s="118" t="s">
        <v>38</v>
      </c>
      <c r="K62" s="66">
        <v>221702383</v>
      </c>
      <c r="L62" s="65" t="s">
        <v>1148</v>
      </c>
      <c r="M62" s="67">
        <v>1</v>
      </c>
      <c r="N62" s="121" t="s">
        <v>2634</v>
      </c>
      <c r="O62" s="121" t="s">
        <v>26</v>
      </c>
      <c r="P62" s="79"/>
    </row>
    <row r="63" spans="1:16" s="7" customFormat="1" ht="24.75" customHeight="1" outlineLevel="1" x14ac:dyDescent="0.25">
      <c r="A63" s="141">
        <v>16</v>
      </c>
      <c r="B63" s="119" t="s">
        <v>2695</v>
      </c>
      <c r="C63" s="121" t="s">
        <v>31</v>
      </c>
      <c r="D63" s="63" t="s">
        <v>2692</v>
      </c>
      <c r="E63" s="142">
        <v>42156</v>
      </c>
      <c r="F63" s="142">
        <v>42350</v>
      </c>
      <c r="G63" s="157">
        <f t="shared" si="3"/>
        <v>6.4666666666666668</v>
      </c>
      <c r="H63" s="119" t="s">
        <v>2696</v>
      </c>
      <c r="I63" s="118" t="s">
        <v>36</v>
      </c>
      <c r="J63" s="118" t="s">
        <v>38</v>
      </c>
      <c r="K63" s="66">
        <v>814971702</v>
      </c>
      <c r="L63" s="65" t="s">
        <v>1148</v>
      </c>
      <c r="M63" s="67">
        <v>1</v>
      </c>
      <c r="N63" s="121" t="s">
        <v>2634</v>
      </c>
      <c r="O63" s="121" t="s">
        <v>26</v>
      </c>
      <c r="P63" s="79"/>
    </row>
    <row r="64" spans="1:16" s="7" customFormat="1" ht="24.75" customHeight="1" outlineLevel="1" x14ac:dyDescent="0.25">
      <c r="A64" s="141">
        <v>17</v>
      </c>
      <c r="B64" s="119" t="s">
        <v>2695</v>
      </c>
      <c r="C64" s="121" t="s">
        <v>31</v>
      </c>
      <c r="D64" s="63" t="s">
        <v>2693</v>
      </c>
      <c r="E64" s="142">
        <v>42391</v>
      </c>
      <c r="F64" s="142">
        <v>42707</v>
      </c>
      <c r="G64" s="157">
        <f t="shared" si="3"/>
        <v>10.533333333333333</v>
      </c>
      <c r="H64" s="119" t="s">
        <v>2696</v>
      </c>
      <c r="I64" s="118" t="s">
        <v>36</v>
      </c>
      <c r="J64" s="118" t="s">
        <v>38</v>
      </c>
      <c r="K64" s="66">
        <v>981305057</v>
      </c>
      <c r="L64" s="65" t="s">
        <v>1148</v>
      </c>
      <c r="M64" s="67">
        <v>1</v>
      </c>
      <c r="N64" s="121" t="s">
        <v>2634</v>
      </c>
      <c r="O64" s="121" t="s">
        <v>26</v>
      </c>
      <c r="P64" s="79"/>
    </row>
    <row r="65" spans="1:16" s="7" customFormat="1" ht="24.75" customHeight="1" outlineLevel="1" x14ac:dyDescent="0.25">
      <c r="A65" s="141">
        <v>18</v>
      </c>
      <c r="B65" s="119" t="s">
        <v>2695</v>
      </c>
      <c r="C65" s="121" t="s">
        <v>31</v>
      </c>
      <c r="D65" s="63" t="s">
        <v>2694</v>
      </c>
      <c r="E65" s="142">
        <v>42745</v>
      </c>
      <c r="F65" s="142">
        <v>43091</v>
      </c>
      <c r="G65" s="157">
        <f t="shared" si="3"/>
        <v>11.533333333333333</v>
      </c>
      <c r="H65" s="64" t="s">
        <v>2696</v>
      </c>
      <c r="I65" s="63" t="s">
        <v>36</v>
      </c>
      <c r="J65" s="118" t="s">
        <v>38</v>
      </c>
      <c r="K65" s="66"/>
      <c r="L65" s="65" t="s">
        <v>1148</v>
      </c>
      <c r="M65" s="67">
        <v>1</v>
      </c>
      <c r="N65" s="121" t="s">
        <v>2634</v>
      </c>
      <c r="O65" s="65" t="s">
        <v>26</v>
      </c>
      <c r="P65" s="79"/>
    </row>
    <row r="66" spans="1:16" s="7" customFormat="1" ht="24.75" customHeight="1" outlineLevel="1" x14ac:dyDescent="0.25">
      <c r="A66" s="141">
        <v>19</v>
      </c>
      <c r="B66" s="119" t="s">
        <v>2695</v>
      </c>
      <c r="C66" s="65" t="s">
        <v>31</v>
      </c>
      <c r="D66" s="63" t="s">
        <v>2697</v>
      </c>
      <c r="E66" s="142">
        <v>43115</v>
      </c>
      <c r="F66" s="142">
        <v>43435</v>
      </c>
      <c r="G66" s="157">
        <f t="shared" si="3"/>
        <v>10.666666666666666</v>
      </c>
      <c r="H66" s="119" t="s">
        <v>2696</v>
      </c>
      <c r="I66" s="63" t="s">
        <v>36</v>
      </c>
      <c r="J66" s="63" t="s">
        <v>38</v>
      </c>
      <c r="K66" s="66">
        <v>1098840389</v>
      </c>
      <c r="L66" s="65" t="s">
        <v>1148</v>
      </c>
      <c r="M66" s="67">
        <v>1</v>
      </c>
      <c r="N66" s="65" t="s">
        <v>2634</v>
      </c>
      <c r="O66" s="65" t="s">
        <v>26</v>
      </c>
      <c r="P66" s="79"/>
    </row>
    <row r="67" spans="1:16" s="7" customFormat="1" ht="24.75" customHeight="1" outlineLevel="1" x14ac:dyDescent="0.25">
      <c r="A67" s="141">
        <v>20</v>
      </c>
      <c r="B67" s="119" t="s">
        <v>2695</v>
      </c>
      <c r="C67" s="65" t="s">
        <v>31</v>
      </c>
      <c r="D67" s="63" t="s">
        <v>2698</v>
      </c>
      <c r="E67" s="142">
        <v>43435</v>
      </c>
      <c r="F67" s="142">
        <v>43457</v>
      </c>
      <c r="G67" s="157">
        <f t="shared" si="3"/>
        <v>0.73333333333333328</v>
      </c>
      <c r="H67" s="119" t="s">
        <v>2696</v>
      </c>
      <c r="I67" s="63" t="s">
        <v>36</v>
      </c>
      <c r="J67" s="63" t="s">
        <v>38</v>
      </c>
      <c r="K67" s="66">
        <v>81711410</v>
      </c>
      <c r="L67" s="65" t="s">
        <v>1148</v>
      </c>
      <c r="M67" s="67">
        <v>1</v>
      </c>
      <c r="N67" s="65" t="s">
        <v>2634</v>
      </c>
      <c r="O67" s="121" t="s">
        <v>26</v>
      </c>
      <c r="P67" s="79"/>
    </row>
    <row r="68" spans="1:16" s="7" customFormat="1" ht="24.75" customHeight="1" outlineLevel="1" x14ac:dyDescent="0.25">
      <c r="A68" s="141">
        <v>21</v>
      </c>
      <c r="B68" s="119" t="s">
        <v>2695</v>
      </c>
      <c r="C68" s="65" t="s">
        <v>31</v>
      </c>
      <c r="D68" s="63" t="s">
        <v>2699</v>
      </c>
      <c r="E68" s="142">
        <v>43479</v>
      </c>
      <c r="F68" s="142">
        <v>43708</v>
      </c>
      <c r="G68" s="157">
        <f t="shared" si="3"/>
        <v>7.6333333333333337</v>
      </c>
      <c r="H68" s="119" t="s">
        <v>2696</v>
      </c>
      <c r="I68" s="63" t="s">
        <v>36</v>
      </c>
      <c r="J68" s="63" t="s">
        <v>38</v>
      </c>
      <c r="K68" s="66">
        <v>1232302315</v>
      </c>
      <c r="L68" s="65" t="s">
        <v>1148</v>
      </c>
      <c r="M68" s="67">
        <v>1</v>
      </c>
      <c r="N68" s="65" t="s">
        <v>2634</v>
      </c>
      <c r="O68" s="121" t="s">
        <v>26</v>
      </c>
      <c r="P68" s="79"/>
    </row>
    <row r="69" spans="1:16" s="7" customFormat="1" ht="24.75" customHeight="1" outlineLevel="1" x14ac:dyDescent="0.25">
      <c r="A69" s="141">
        <v>22</v>
      </c>
      <c r="B69" s="119"/>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119"/>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119"/>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5"/>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5"/>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5"/>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5"/>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5"/>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5"/>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5"/>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5"/>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5"/>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5"/>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5"/>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5"/>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5"/>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5"/>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5"/>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7" t="s">
        <v>2633</v>
      </c>
      <c r="B109" s="238"/>
      <c r="C109" s="238"/>
      <c r="D109" s="238"/>
      <c r="E109" s="238"/>
      <c r="F109" s="238"/>
      <c r="G109" s="238"/>
      <c r="H109" s="238"/>
      <c r="I109" s="238"/>
      <c r="J109" s="238"/>
      <c r="K109" s="238"/>
      <c r="L109" s="238"/>
      <c r="M109" s="238"/>
      <c r="N109" s="238"/>
      <c r="O109" s="239"/>
      <c r="P109" s="76"/>
    </row>
    <row r="110" spans="1:16" ht="15" customHeight="1" x14ac:dyDescent="0.25">
      <c r="A110" s="240" t="s">
        <v>2656</v>
      </c>
      <c r="B110" s="241"/>
      <c r="C110" s="241"/>
      <c r="D110" s="241"/>
      <c r="E110" s="241"/>
      <c r="F110" s="241"/>
      <c r="G110" s="241"/>
      <c r="H110" s="241"/>
      <c r="I110" s="241"/>
      <c r="J110" s="241"/>
      <c r="K110" s="241"/>
      <c r="L110" s="241"/>
      <c r="M110" s="241"/>
      <c r="N110" s="241"/>
      <c r="O110" s="242"/>
    </row>
    <row r="111" spans="1:16" ht="15.75" thickBot="1" x14ac:dyDescent="0.3">
      <c r="A111" s="243"/>
      <c r="B111" s="244"/>
      <c r="C111" s="244"/>
      <c r="D111" s="244"/>
      <c r="E111" s="244"/>
      <c r="F111" s="244"/>
      <c r="G111" s="244"/>
      <c r="H111" s="244"/>
      <c r="I111" s="244"/>
      <c r="J111" s="244"/>
      <c r="K111" s="244"/>
      <c r="L111" s="244"/>
      <c r="M111" s="244"/>
      <c r="N111" s="244"/>
      <c r="O111" s="245"/>
    </row>
    <row r="112" spans="1:16" s="1" customFormat="1" ht="26.25" customHeight="1" thickBot="1" x14ac:dyDescent="0.3">
      <c r="I112" s="225" t="s">
        <v>9</v>
      </c>
      <c r="J112" s="22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7"/>
      <c r="E114" s="142"/>
      <c r="F114" s="142"/>
      <c r="G114" s="157" t="str">
        <f>IF(AND(E114&lt;&gt;"",F114&lt;&gt;""),((F114-E114)/30),"")</f>
        <v/>
      </c>
      <c r="H114" s="119"/>
      <c r="I114" s="118"/>
      <c r="J114" s="118"/>
      <c r="K114" s="120"/>
      <c r="L114" s="100" t="str">
        <f>+IF(AND(K114&gt;0,O114="Ejecución"),(K114/877802)*Tabla28[[#This Row],[% participación]],IF(AND(K114&gt;0,O114&lt;&gt;"Ejecución"),"-",""))</f>
        <v/>
      </c>
      <c r="M114" s="121"/>
      <c r="N114" s="170" t="str">
        <f>+IF(M118="No",1,IF(M118="Si","Ingrese %",""))</f>
        <v/>
      </c>
      <c r="O114" s="159" t="s">
        <v>1150</v>
      </c>
      <c r="P114" s="78"/>
    </row>
    <row r="115" spans="1:16" s="6" customFormat="1" ht="24.75" customHeight="1" x14ac:dyDescent="0.25">
      <c r="A115" s="140">
        <v>2</v>
      </c>
      <c r="B115" s="158" t="s">
        <v>2665</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2665</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2665</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27" t="s">
        <v>2660</v>
      </c>
      <c r="B163" s="228"/>
      <c r="C163" s="228"/>
      <c r="D163" s="228"/>
      <c r="E163" s="229"/>
      <c r="F163" s="230" t="s">
        <v>2661</v>
      </c>
      <c r="G163" s="230"/>
      <c r="H163" s="230"/>
      <c r="I163" s="227" t="s">
        <v>2630</v>
      </c>
      <c r="J163" s="228"/>
      <c r="K163" s="228"/>
      <c r="L163" s="228"/>
      <c r="M163" s="228"/>
      <c r="N163" s="228"/>
      <c r="O163" s="22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7" t="s">
        <v>2614</v>
      </c>
      <c r="C165" s="207"/>
      <c r="D165" s="207"/>
      <c r="E165" s="8"/>
      <c r="F165" s="5"/>
      <c r="G165" s="231" t="s">
        <v>2614</v>
      </c>
      <c r="H165" s="231"/>
      <c r="I165" s="232" t="s">
        <v>1164</v>
      </c>
      <c r="J165" s="233"/>
      <c r="K165" s="233"/>
      <c r="L165" s="233"/>
      <c r="M165" s="233"/>
      <c r="N165" s="107" t="s">
        <v>2701</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2700</v>
      </c>
      <c r="E167" s="8"/>
      <c r="F167" s="5"/>
      <c r="G167" s="107" t="s">
        <v>2700</v>
      </c>
      <c r="I167" s="234" t="s">
        <v>2643</v>
      </c>
      <c r="J167" s="235"/>
      <c r="K167" s="235"/>
      <c r="L167" s="235"/>
      <c r="M167" s="235"/>
      <c r="N167" s="235"/>
      <c r="O167" s="236"/>
      <c r="U167" s="51"/>
    </row>
    <row r="168" spans="1:28" x14ac:dyDescent="0.25">
      <c r="A168" s="9"/>
      <c r="B168" s="220" t="s">
        <v>2658</v>
      </c>
      <c r="C168" s="220"/>
      <c r="D168" s="220"/>
      <c r="E168" s="8"/>
      <c r="F168" s="5"/>
      <c r="H168" s="81" t="s">
        <v>2657</v>
      </c>
      <c r="I168" s="234"/>
      <c r="J168" s="235"/>
      <c r="K168" s="235"/>
      <c r="L168" s="235"/>
      <c r="M168" s="235"/>
      <c r="N168" s="235"/>
      <c r="O168" s="23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4"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1"/>
      <c r="Z178" s="162" t="str">
        <f>IF(Y178&gt;0,SUM(E180+Y178),"")</f>
        <v/>
      </c>
      <c r="AA178" s="19"/>
      <c r="AB178" s="19"/>
    </row>
    <row r="179" spans="1:28" ht="23.25" x14ac:dyDescent="0.25">
      <c r="A179" s="9"/>
      <c r="B179" s="218" t="s">
        <v>2669</v>
      </c>
      <c r="C179" s="218"/>
      <c r="D179" s="218"/>
      <c r="E179" s="168">
        <v>0.02</v>
      </c>
      <c r="F179" s="167"/>
      <c r="G179" s="162" t="str">
        <f>IF(F179&gt;0,SUM(E179+F179),"")</f>
        <v/>
      </c>
      <c r="H179" s="5"/>
      <c r="I179" s="218" t="s">
        <v>2671</v>
      </c>
      <c r="J179" s="218"/>
      <c r="K179" s="218"/>
      <c r="L179" s="218"/>
      <c r="M179" s="169"/>
      <c r="O179" s="8"/>
      <c r="Q179" s="19"/>
      <c r="R179" s="156" t="str">
        <f>IF(M179&gt;0,SUM(L179+M179),"")</f>
        <v/>
      </c>
      <c r="T179" s="19"/>
      <c r="U179" s="174" t="s">
        <v>1166</v>
      </c>
      <c r="V179" s="174"/>
      <c r="W179" s="174"/>
      <c r="X179" s="24">
        <v>0.02</v>
      </c>
      <c r="Y179" s="161"/>
      <c r="Z179" s="162" t="str">
        <f>IF(Y179&gt;0,SUM(E181+Y179),"")</f>
        <v/>
      </c>
      <c r="AA179" s="19"/>
      <c r="AB179" s="19"/>
    </row>
    <row r="180" spans="1:28" ht="23.25" hidden="1" x14ac:dyDescent="0.25">
      <c r="A180" s="9"/>
      <c r="B180" s="198"/>
      <c r="C180" s="198"/>
      <c r="D180" s="198"/>
      <c r="E180" s="166"/>
      <c r="H180" s="5"/>
      <c r="I180" s="198"/>
      <c r="J180" s="198"/>
      <c r="K180" s="198"/>
      <c r="L180" s="198"/>
      <c r="M180" s="5"/>
      <c r="O180" s="8"/>
      <c r="Q180" s="19"/>
      <c r="R180" s="156" t="str">
        <f>IF(S180&gt;0,SUM(L180+S180),"")</f>
        <v/>
      </c>
      <c r="S180" s="161"/>
      <c r="T180" s="19"/>
      <c r="U180" s="174" t="s">
        <v>1167</v>
      </c>
      <c r="V180" s="174"/>
      <c r="W180" s="174"/>
      <c r="X180" s="24">
        <v>0.03</v>
      </c>
      <c r="Y180" s="161"/>
      <c r="Z180" s="162" t="str">
        <f>IF(Y180&gt;0,SUM(E182+Y180),"")</f>
        <v/>
      </c>
      <c r="AA180" s="19"/>
      <c r="AB180" s="19"/>
    </row>
    <row r="181" spans="1:28" ht="23.25" hidden="1" x14ac:dyDescent="0.25">
      <c r="A181" s="9"/>
      <c r="B181" s="198"/>
      <c r="C181" s="198"/>
      <c r="D181" s="198"/>
      <c r="E181" s="166"/>
      <c r="H181" s="5"/>
      <c r="I181" s="198"/>
      <c r="J181" s="198"/>
      <c r="K181" s="198"/>
      <c r="L181" s="198"/>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8"/>
      <c r="C182" s="198"/>
      <c r="D182" s="198"/>
      <c r="E182" s="166"/>
      <c r="H182" s="5"/>
      <c r="I182" s="198"/>
      <c r="J182" s="198"/>
      <c r="K182" s="198"/>
      <c r="L182" s="198"/>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v>
      </c>
      <c r="D185" s="91" t="s">
        <v>2628</v>
      </c>
      <c r="E185" s="94">
        <f>+(C185*SUM(K20:K35))</f>
        <v>0</v>
      </c>
      <c r="F185" s="92"/>
      <c r="G185" s="93"/>
      <c r="H185" s="88"/>
      <c r="I185" s="90" t="s">
        <v>2627</v>
      </c>
      <c r="J185" s="163">
        <f>+SUM(M179:M183)</f>
        <v>0</v>
      </c>
      <c r="K185" s="199" t="s">
        <v>2628</v>
      </c>
      <c r="L185" s="199"/>
      <c r="M185" s="94">
        <f>+J185*(SUM(K20:K35))</f>
        <v>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24" t="s">
        <v>2636</v>
      </c>
      <c r="C192" s="224"/>
      <c r="E192" s="5" t="s">
        <v>20</v>
      </c>
      <c r="H192" s="26" t="s">
        <v>24</v>
      </c>
      <c r="J192" s="5" t="s">
        <v>2637</v>
      </c>
      <c r="K192" s="5"/>
      <c r="M192" s="5"/>
      <c r="N192" s="5"/>
      <c r="O192" s="8"/>
      <c r="Q192" s="151"/>
      <c r="R192" s="152"/>
      <c r="S192" s="152"/>
      <c r="T192" s="151"/>
    </row>
    <row r="193" spans="1:18" x14ac:dyDescent="0.25">
      <c r="A193" s="9"/>
      <c r="C193" s="122"/>
      <c r="D193" s="5"/>
      <c r="E193" s="123"/>
      <c r="F193" s="5"/>
      <c r="G193" s="5"/>
      <c r="H193" s="144"/>
      <c r="J193" s="5"/>
      <c r="K193" s="124"/>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2648</v>
      </c>
      <c r="C201" s="223"/>
      <c r="D201" s="223"/>
      <c r="E201" s="223"/>
      <c r="F201" s="223"/>
      <c r="G201" s="223"/>
      <c r="H201" s="223"/>
      <c r="I201" s="223"/>
      <c r="J201" s="223"/>
      <c r="K201" s="223"/>
      <c r="L201" s="223"/>
      <c r="M201" s="223"/>
      <c r="N201" s="22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2702</v>
      </c>
      <c r="D211" s="21"/>
      <c r="G211" s="27" t="s">
        <v>2620</v>
      </c>
      <c r="H211" s="145" t="s">
        <v>2703</v>
      </c>
      <c r="J211" s="27" t="s">
        <v>2622</v>
      </c>
      <c r="K211" s="145" t="s">
        <v>2703</v>
      </c>
      <c r="L211" s="21"/>
      <c r="M211" s="21"/>
      <c r="N211" s="21"/>
      <c r="O211" s="8"/>
    </row>
    <row r="212" spans="1:15" x14ac:dyDescent="0.25">
      <c r="A212" s="9"/>
      <c r="B212" s="27" t="s">
        <v>2619</v>
      </c>
      <c r="C212" s="144" t="s">
        <v>2702</v>
      </c>
      <c r="D212" s="21"/>
      <c r="G212" s="27" t="s">
        <v>2621</v>
      </c>
      <c r="H212" s="145" t="s">
        <v>2704</v>
      </c>
      <c r="J212" s="27" t="s">
        <v>2623</v>
      </c>
      <c r="K212" s="144"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terms/"/>
    <ds:schemaRef ds:uri="http://purl.org/dc/elements/1.1/"/>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schemas.openxmlformats.org/package/2006/metadata/core-properties"/>
    <ds:schemaRef ds:uri="a65d333d-5b59-4810-bc94-b80d9325abbc"/>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CÓRDOBA</vt:lpstr>
      <vt:lpstr>CUNDINAMARCA</vt:lpstr>
      <vt:lpstr>CHOCÓ</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2020-12-22T23:32:10Z</cp:lastPrinted>
  <dcterms:created xsi:type="dcterms:W3CDTF">2020-10-14T21:57:42Z</dcterms:created>
  <dcterms:modified xsi:type="dcterms:W3CDTF">2020-12-23T00:34:20Z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