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<sst xmlns="http://schemas.openxmlformats.org/spreadsheetml/2006/main" count="3079" uniqueCount="2693">
  <si>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</si>
  <si>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</si>
  <si>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</si>
  <si>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</si>
  <si>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</si>
  <si>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</si>
  <si>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</si>
  <si>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</si>
  <si>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</si>
  <si>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</si>
  <si>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</si>
  <si>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</si>
  <si>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</si>
  <si>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</si>
  <si>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</si>
  <si>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</si>
  <si>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</si>
  <si>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</si>
  <si>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</si>
  <si>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</si>
  <si>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</si>
  <si>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</si>
  <si>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</si>
  <si>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</si>
  <si>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</si>
  <si>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</si>
  <si>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</si>
  <si>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</si>
  <si>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</si>
  <si>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</si>
  <si>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</si>
  <si>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</si>
  <si>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</si>
  <si>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</si>
  <si>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</si>
  <si>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</si>
  <si>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</si>
  <si>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</si>
  <si>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</si>
  <si>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</si>
  <si>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</si>
  <si>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</si>
  <si>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</si>
  <si>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</si>
  <si>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</si>
  <si>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</si>
  <si>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</si>
  <si>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</si>
  <si>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</si>
  <si>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</si>
  <si>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</si>
  <si>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</si>
  <si>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</si>
  <si>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</si>
  <si>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</si>
  <si>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</si>
  <si>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</si>
  <si>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</si>
  <si>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</si>
  <si>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</si>
  <si>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</si>
  <si>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</si>
  <si>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</si>
  <si>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</si>
  <si>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</si>
  <si>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</si>
  <si>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</si>
  <si>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</si>
  <si>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</si>
  <si>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</si>
  <si>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</si>
  <si>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</si>
  <si>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</si>
  <si>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</si>
  <si>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</si>
  <si>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</si>
  <si>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</si>
  <si>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</si>
  <si>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</si>
  <si>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</si>
  <si>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</si>
  <si>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</si>
  <si>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</si>
  <si>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</si>
  <si>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</si>
  <si>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</si>
  <si>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</si>
  <si>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</si>
  <si>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</si>
  <si>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</si>
  <si>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</si>
  <si>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</si>
  <si>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</si>
  <si>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</si>
  <si>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</si>
  <si>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</si>
  <si>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</si>
  <si>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</si>
  <si>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</si>
  <si>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</si>
  <si>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</si>
  <si>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</si>
  <si>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</si>
  <si>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</si>
  <si>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</si>
  <si>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</si>
  <si>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</si>
  <si>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</si>
  <si>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</si>
  <si>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</si>
  <si>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</si>
  <si>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</si>
  <si>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</si>
  <si>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</si>
  <si>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</si>
  <si>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</si>
  <si>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</si>
  <si>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</si>
  <si>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</si>
  <si>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</si>
  <si>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</si>
  <si>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</si>
  <si>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</si>
  <si>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</si>
  <si>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</si>
  <si>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</si>
  <si>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</si>
  <si>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</si>
  <si>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</si>
  <si>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</si>
  <si>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</si>
  <si>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</si>
  <si>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</si>
  <si>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</si>
  <si>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</si>
  <si>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</si>
  <si>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</si>
  <si>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</si>
  <si>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</si>
  <si>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</si>
  <si>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</si>
  <si>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</si>
  <si>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</si>
  <si>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</si>
  <si>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</si>
  <si>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</si>
  <si>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</si>
  <si>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</si>
  <si>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</si>
  <si>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</si>
  <si>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</si>
  <si>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</si>
  <si>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</si>
  <si>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</si>
  <si>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</si>
  <si>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</si>
  <si>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</si>
  <si>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</si>
  <si>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</si>
  <si>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</si>
  <si>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</si>
  <si>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</si>
  <si>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</si>
  <si>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</si>
  <si>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</si>
  <si>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</si>
  <si>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</si>
  <si>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</si>
  <si>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</si>
  <si>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</si>
  <si>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</si>
  <si>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</si>
  <si>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</si>
  <si>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</si>
  <si>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</si>
  <si>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</si>
  <si>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</si>
  <si>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</si>
  <si>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</si>
  <si>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</si>
  <si>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</si>
  <si>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</si>
  <si>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</si>
  <si>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</si>
  <si>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</si>
  <si>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</si>
  <si>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</si>
  <si>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</si>
  <si>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</si>
  <si>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</si>
  <si>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</si>
  <si>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</si>
  <si>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</si>
  <si>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</si>
  <si>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</si>
  <si>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</si>
  <si>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</si>
  <si>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</si>
  <si>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</si>
  <si>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</si>
  <si>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</si>
  <si>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</si>
  <si>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</si>
  <si>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</si>
  <si>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</si>
  <si>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</si>
  <si>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</si>
  <si>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</si>
  <si>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</si>
  <si>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</si>
  <si>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</si>
  <si>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</si>
  <si>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</si>
  <si>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</si>
  <si>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</si>
  <si>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</si>
  <si>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</si>
  <si>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</si>
  <si>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</si>
  <si>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</si>
  <si>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</si>
  <si>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</si>
  <si>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</si>
  <si>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</si>
  <si>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</si>
  <si>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</si>
  <si>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</si>
  <si>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</si>
  <si>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</si>
  <si>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</si>
  <si>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</si>
  <si>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</si>
  <si>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</si>
  <si>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</si>
  <si>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</si>
  <si>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</si>
  <si>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</si>
  <si>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</si>
  <si>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</si>
  <si>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</si>
  <si>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</si>
  <si>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</si>
  <si>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</si>
  <si>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</si>
  <si>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</si>
  <si>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</si>
  <si>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</si>
  <si>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</si>
  <si>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</si>
  <si>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</si>
  <si>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</si>
  <si>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</si>
  <si>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</si>
  <si>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</si>
  <si>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</si>
  <si>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</si>
  <si>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</si>
  <si>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</si>
  <si>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</si>
  <si>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</si>
  <si>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</si>
  <si>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</si>
  <si>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</si>
  <si>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</si>
  <si>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</si>
  <si>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</si>
  <si>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</si>
  <si>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</si>
  <si>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</si>
  <si>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</si>
  <si>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</si>
  <si>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</si>
  <si>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</si>
  <si>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</si>
  <si>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</si>
  <si>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</si>
  <si>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</si>
  <si>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</si>
  <si>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</si>
  <si>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</si>
  <si>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</si>
  <si>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</si>
  <si>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</si>
  <si>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</si>
  <si>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</si>
  <si>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</si>
  <si>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</si>
  <si>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</si>
  <si>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</si>
  <si>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</si>
  <si>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</si>
  <si>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</si>
  <si>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</si>
  <si>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</si>
  <si>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</si>
  <si>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</si>
  <si>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</si>
  <si>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</si>
  <si>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</si>
  <si>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</si>
  <si>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</si>
  <si>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</si>
  <si>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</si>
  <si>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</si>
  <si>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</si>
  <si>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</si>
  <si>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</si>
  <si>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</si>
  <si>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</si>
  <si>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</si>
  <si>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</si>
  <si>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</si>
  <si>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</si>
  <si>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</si>
  <si>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</si>
  <si>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</si>
  <si>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</si>
  <si>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</si>
  <si>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</si>
  <si>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</si>
  <si>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</si>
  <si>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</si>
  <si>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</si>
  <si>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</si>
  <si>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</si>
  <si>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</si>
  <si>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</si>
  <si>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</si>
  <si>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</si>
  <si>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</si>
  <si>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</si>
  <si>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</si>
  <si>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</si>
  <si>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</si>
  <si>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</si>
  <si>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</si>
  <si>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</si>
  <si>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</si>
  <si>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</si>
  <si>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</si>
  <si>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</si>
  <si>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</si>
  <si>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</si>
  <si>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</si>
  <si>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</si>
  <si>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</si>
  <si>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</si>
  <si>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</si>
  <si>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</si>
  <si>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</si>
  <si>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</si>
  <si>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</si>
  <si>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</si>
  <si>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</si>
  <si>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</si>
  <si>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</si>
  <si>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</si>
  <si>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</si>
  <si>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</si>
  <si>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</si>
  <si>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</si>
  <si>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</si>
  <si>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</si>
  <si>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</si>
  <si>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</si>
  <si>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</si>
  <si>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</si>
  <si>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</si>
  <si>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</si>
  <si>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</si>
  <si>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</si>
  <si>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</si>
  <si>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</si>
  <si>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</si>
  <si>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</si>
  <si>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</si>
  <si>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</si>
  <si>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</si>
  <si>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</si>
  <si>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</si>
  <si>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</si>
  <si>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</si>
  <si>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</si>
  <si>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</si>
  <si>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</si>
  <si>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</si>
  <si>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</si>
  <si>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</si>
  <si>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</si>
  <si>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</si>
  <si>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</si>
  <si>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</si>
  <si>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</si>
  <si>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</si>
  <si>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</si>
  <si>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</si>
  <si>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</si>
  <si>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</si>
  <si>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</si>
  <si>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</si>
  <si>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</si>
  <si>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</si>
  <si>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</si>
  <si>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</si>
  <si>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</si>
  <si>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</si>
  <si>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</si>
  <si>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</si>
  <si>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</si>
  <si>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</si>
  <si>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</si>
  <si>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</si>
  <si>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</si>
  <si>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</si>
  <si>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</si>
  <si>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</si>
  <si>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</si>
  <si>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</si>
  <si>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</si>
  <si>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</si>
  <si>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</si>
  <si>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</si>
  <si>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</si>
  <si>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</si>
  <si>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</si>
  <si>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</si>
  <si>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</si>
  <si>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</si>
  <si>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</si>
  <si>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</si>
  <si>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</si>
  <si>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</si>
  <si>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</si>
  <si>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</si>
  <si>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</si>
  <si>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</si>
  <si>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</si>
  <si>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</si>
  <si>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</si>
  <si>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</si>
  <si>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</si>
  <si>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</si>
  <si>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</si>
  <si>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</si>
  <si>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</si>
  <si>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</si>
  <si>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</si>
  <si>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</si>
  <si>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</si>
  <si>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</si>
  <si>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</si>
  <si>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</si>
  <si>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</si>
  <si>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</si>
  <si>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</si>
  <si>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</si>
  <si>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</si>
  <si>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</si>
  <si>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</si>
  <si>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</si>
  <si>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</si>
  <si>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</si>
  <si>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</si>
  <si>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</si>
  <si>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</si>
  <si>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</si>
  <si>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</si>
  <si>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</si>
  <si>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</si>
  <si>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</si>
  <si>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</si>
  <si>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</si>
  <si>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</si>
  <si>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</si>
  <si>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</si>
  <si>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</si>
  <si>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</si>
  <si>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</si>
  <si>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</si>
  <si>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</si>
  <si>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</si>
  <si>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</si>
  <si>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</si>
  <si>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</si>
  <si>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</si>
  <si>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</si>
  <si>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</si>
  <si>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</si>
  <si>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</si>
  <si>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</si>
  <si>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</si>
  <si>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</si>
  <si>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</si>
  <si>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</si>
  <si>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</si>
  <si>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</si>
  <si>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</si>
  <si>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</si>
  <si>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</si>
  <si>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</si>
  <si>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</si>
  <si>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</si>
  <si>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</si>
  <si>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</si>
  <si>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</si>
  <si>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</si>
  <si>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</si>
  <si>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</si>
  <si>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</si>
  <si>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</si>
  <si>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</si>
  <si>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</si>
  <si>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</si>
  <si>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</si>
  <si>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</si>
  <si>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</si>
  <si>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</si>
  <si>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</si>
  <si>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</si>
  <si>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</si>
  <si>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</si>
  <si>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</si>
  <si>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</si>
  <si>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</si>
  <si>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</si>
  <si>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</si>
  <si>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</si>
  <si>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</si>
  <si>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</si>
  <si>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</si>
  <si>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</si>
  <si>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</si>
  <si>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</si>
  <si>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</si>
  <si>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</si>
  <si>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</si>
  <si>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</si>
  <si>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</si>
  <si>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</si>
  <si>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</si>
  <si>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</si>
  <si>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</si>
  <si>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</si>
  <si>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</si>
  <si>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</si>
  <si>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</si>
  <si>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</si>
  <si>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</si>
  <si>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</si>
  <si>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</si>
  <si>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</si>
  <si>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</si>
  <si>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</si>
  <si>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</si>
  <si>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</si>
  <si>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</si>
  <si>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</si>
  <si>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</si>
  <si>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</si>
  <si>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</si>
  <si>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</si>
  <si>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</si>
  <si>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</si>
  <si>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</si>
  <si>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</si>
  <si>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</si>
  <si>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</si>
  <si>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</si>
  <si>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</si>
  <si>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</si>
  <si>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</si>
  <si>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</si>
  <si>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</si>
  <si>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</si>
  <si>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</si>
  <si>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</si>
  <si>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</si>
  <si>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</si>
  <si>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</si>
  <si>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</si>
  <si>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</si>
  <si>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</si>
  <si>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</si>
  <si>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</si>
  <si>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</si>
  <si>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</si>
  <si>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</si>
  <si>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</si>
  <si>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</si>
  <si>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</si>
  <si>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</si>
  <si>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</si>
  <si>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</si>
  <si>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</si>
  <si>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</si>
  <si>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</si>
  <si>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</si>
  <si>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</si>
  <si>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</si>
  <si>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</si>
  <si>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</si>
  <si>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</si>
  <si>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</si>
  <si>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</si>
  <si>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</si>
  <si>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</si>
  <si>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</si>
  <si>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</si>
  <si>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</si>
  <si>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</si>
  <si>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</si>
  <si>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</si>
  <si>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</si>
  <si>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</si>
  <si>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</si>
  <si>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</si>
  <si>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</si>
  <si>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</si>
  <si>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</si>
  <si>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</si>
  <si>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</si>
  <si>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</si>
  <si>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</si>
  <si>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</si>
  <si>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</si>
  <si>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</si>
  <si>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</si>
  <si>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</si>
  <si>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</si>
  <si>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</si>
  <si>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</si>
  <si>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</si>
  <si>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</si>
  <si>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</si>
  <si>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</si>
  <si>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</si>
  <si>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</si>
  <si>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</si>
  <si>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</si>
  <si>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</si>
  <si>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</si>
  <si>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</si>
  <si>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</si>
  <si>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</si>
  <si>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</si>
  <si>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</si>
  <si>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</si>
  <si>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</si>
  <si>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</si>
  <si>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</si>
  <si>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</si>
  <si>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</si>
  <si>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</si>
  <si>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</si>
  <si>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</si>
  <si>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</si>
  <si>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</si>
  <si>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</si>
  <si>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</si>
  <si>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</si>
  <si>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</si>
  <si>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</si>
  <si>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</si>
  <si>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</si>
  <si>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</si>
  <si>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</si>
  <si>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</si>
  <si>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</si>
  <si>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</si>
  <si>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</si>
  <si>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</si>
  <si>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</si>
  <si>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</si>
  <si>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</si>
  <si>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</si>
  <si>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</si>
  <si>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</si>
  <si>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</si>
  <si>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</si>
  <si>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</si>
  <si>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</si>
  <si>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</si>
  <si>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</si>
  <si>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</si>
  <si>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</si>
  <si>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</si>
  <si>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</si>
  <si>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</si>
  <si>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</si>
  <si>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</si>
  <si>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</si>
  <si>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</si>
  <si>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</si>
  <si>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</si>
  <si>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</si>
  <si>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</si>
  <si>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</si>
  <si>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</si>
  <si>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</si>
  <si>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</si>
  <si>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</si>
  <si>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</si>
  <si>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</si>
  <si>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</si>
  <si>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</si>
  <si>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</si>
  <si>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</si>
  <si>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</si>
  <si>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</si>
  <si>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</si>
  <si>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</si>
  <si>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</si>
  <si>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</si>
  <si>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</si>
  <si>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</si>
  <si>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</si>
  <si>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</si>
  <si>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</si>
  <si>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</si>
  <si>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</si>
  <si>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</si>
  <si>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</si>
  <si>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</si>
  <si>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</si>
  <si>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</si>
  <si>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</si>
  <si>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</si>
  <si>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</si>
  <si>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</si>
  <si>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</si>
  <si>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</si>
  <si>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</si>
  <si>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</si>
  <si>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</si>
  <si>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</si>
  <si>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</si>
  <si>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</si>
  <si>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</si>
  <si>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</si>
  <si>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</si>
  <si>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</si>
  <si>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</si>
  <si>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</si>
  <si>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</si>
  <si>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</si>
  <si>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</si>
  <si>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</si>
  <si>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</si>
  <si>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</si>
  <si>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</si>
  <si>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</si>
  <si>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</si>
  <si>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</si>
  <si>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</si>
  <si>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</si>
  <si>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</si>
  <si>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</si>
  <si>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</si>
  <si>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</si>
  <si>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</si>
  <si>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</si>
  <si>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</si>
  <si>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</si>
  <si>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</si>
  <si>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</si>
  <si>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</si>
  <si>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</si>
  <si>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</si>
  <si>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</si>
  <si>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</si>
  <si>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</si>
  <si>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</si>
  <si>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</si>
  <si>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</si>
  <si>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</si>
  <si>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</si>
  <si>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</si>
  <si>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</si>
  <si>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</si>
  <si>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</si>
  <si>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</si>
  <si>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</si>
  <si>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</si>
  <si>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</si>
  <si>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</si>
  <si>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</si>
  <si>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</si>
  <si>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</si>
  <si>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</si>
  <si>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</si>
  <si>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</si>
  <si>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</si>
  <si>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</si>
  <si>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</si>
  <si>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</si>
  <si>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</si>
  <si>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</si>
  <si>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</si>
  <si>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</si>
  <si>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</si>
  <si>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</si>
  <si>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</si>
  <si>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</si>
  <si>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</si>
  <si>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</si>
  <si>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</si>
  <si>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</si>
  <si>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</si>
  <si>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</si>
  <si>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</si>
  <si>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</si>
  <si>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</si>
  <si>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</si>
  <si>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</si>
  <si>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</si>
  <si>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</si>
  <si>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</si>
  <si>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</si>
  <si>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</si>
  <si>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</si>
  <si>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</si>
  <si>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</si>
  <si>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</si>
  <si>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</si>
  <si>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</si>
  <si>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</si>
  <si>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</si>
  <si>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</si>
  <si>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</si>
  <si>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</si>
  <si>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</si>
  <si>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</si>
  <si>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</si>
  <si>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</si>
  <si>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</si>
  <si>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</si>
  <si>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</si>
  <si>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</si>
  <si>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</si>
  <si>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</si>
  <si>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</si>
  <si>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</si>
  <si>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</si>
  <si>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</si>
  <si>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</si>
  <si>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</si>
  <si>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</si>
  <si>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</si>
  <si>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</si>
  <si>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</si>
  <si>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</si>
  <si>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</si>
  <si>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</si>
  <si>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</si>
  <si>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</si>
  <si>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</si>
  <si>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</si>
  <si>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</si>
  <si>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</si>
  <si>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</si>
  <si>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</si>
  <si>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</si>
  <si>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</si>
  <si>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</si>
  <si>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</si>
  <si>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</si>
  <si>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</si>
  <si>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</si>
  <si>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</si>
  <si>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</si>
  <si>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</si>
  <si>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</si>
  <si>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</si>
  <si>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</si>
  <si>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</si>
  <si>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</si>
  <si>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</si>
  <si>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</si>
  <si>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</si>
  <si>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</si>
  <si>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</si>
  <si>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</si>
  <si>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</si>
  <si>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</si>
  <si>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</si>
  <si>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</si>
  <si>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</si>
  <si>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</si>
  <si>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</si>
  <si>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</si>
  <si>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</si>
  <si>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</si>
  <si>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</si>
  <si>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</si>
  <si>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</si>
  <si>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</si>
  <si>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</si>
  <si>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</si>
  <si>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</si>
  <si>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</si>
  <si>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</si>
  <si>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</si>
  <si>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</si>
  <si>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</si>
  <si>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</si>
  <si>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</si>
  <si>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</si>
  <si>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</si>
  <si>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</si>
  <si>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</si>
  <si>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</si>
  <si>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</si>
  <si>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</si>
  <si>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</si>
  <si>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</si>
  <si>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</si>
  <si>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</si>
  <si>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</si>
  <si>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</si>
  <si>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</si>
  <si>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</si>
  <si>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</si>
  <si>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</si>
  <si>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</si>
  <si>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</si>
  <si>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</si>
  <si>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</si>
  <si>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</si>
  <si>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</si>
  <si>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</si>
  <si>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</si>
  <si>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</si>
  <si>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</si>
  <si>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</si>
  <si>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</si>
  <si>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</si>
  <si>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</si>
  <si>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</si>
  <si>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</si>
  <si>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</si>
  <si>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</si>
  <si>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</si>
  <si>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</si>
  <si>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</si>
  <si>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</si>
  <si>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</si>
  <si>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</si>
  <si>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</si>
  <si>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</si>
  <si>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</si>
  <si>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</si>
  <si>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</si>
  <si>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</si>
  <si>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</si>
  <si>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</si>
  <si>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</si>
  <si>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</si>
  <si>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</si>
  <si>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</si>
  <si>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</si>
  <si>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</si>
  <si>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</si>
  <si>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</si>
  <si>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</si>
  <si>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</si>
  <si>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</si>
  <si>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</si>
  <si>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</si>
  <si>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</si>
  <si>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</si>
  <si>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</si>
  <si>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</si>
  <si>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</si>
  <si>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</si>
  <si>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</si>
  <si>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</si>
  <si>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</si>
  <si>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</si>
  <si>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</si>
  <si>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</si>
  <si>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</si>
  <si>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</si>
  <si>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</si>
  <si>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</si>
  <si>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</si>
  <si>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</si>
  <si>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</si>
  <si>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</si>
  <si>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</si>
  <si>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</si>
  <si>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</si>
  <si>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</si>
  <si>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</si>
  <si>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</si>
  <si>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</si>
  <si>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</si>
  <si>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</si>
  <si>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</si>
  <si>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</si>
  <si>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</si>
  <si>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</si>
  <si>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</si>
  <si>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</si>
  <si>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</si>
  <si>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</si>
  <si>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</si>
  <si>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</si>
  <si>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</si>
  <si>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</si>
  <si>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</si>
  <si>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</si>
  <si>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</si>
  <si>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</si>
  <si>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</si>
  <si>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</si>
  <si>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</si>
  <si>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</si>
  <si>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</si>
  <si>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</si>
  <si>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</si>
  <si>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</si>
  <si>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</si>
  <si>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</si>
  <si>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</si>
  <si>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</si>
  <si>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</si>
  <si>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</si>
  <si>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</si>
  <si>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</si>
  <si>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</si>
  <si>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</si>
  <si>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</si>
  <si>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</si>
  <si>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</si>
  <si>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</si>
  <si>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</si>
  <si>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</si>
  <si>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</si>
  <si>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</si>
  <si>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</si>
  <si>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</si>
  <si>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</si>
  <si>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</si>
  <si>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</si>
  <si>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</si>
  <si>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</si>
  <si>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</si>
  <si>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</si>
  <si>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</si>
  <si>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</si>
  <si>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</si>
  <si>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</si>
  <si>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</si>
  <si>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</si>
  <si>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</si>
  <si>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</si>
  <si>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</si>
  <si>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</si>
  <si>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</si>
  <si>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</si>
  <si>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</si>
  <si>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</si>
  <si>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</si>
  <si>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</si>
  <si>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</si>
  <si>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</si>
  <si>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</si>
  <si>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</si>
  <si>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</si>
  <si>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</si>
  <si>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</si>
  <si>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</si>
  <si>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</si>
  <si>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</si>
  <si>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</si>
  <si>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</si>
  <si>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</si>
  <si>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</si>
  <si>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</si>
  <si>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</si>
  <si>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</si>
  <si>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</si>
  <si>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</si>
  <si>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</si>
  <si>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</si>
  <si>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</si>
  <si>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</si>
  <si>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</si>
  <si>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</si>
  <si>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</si>
  <si>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</si>
  <si>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</si>
  <si>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</si>
  <si>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</si>
  <si>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</si>
  <si>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</si>
  <si>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</si>
  <si>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</si>
  <si>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</si>
  <si>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</si>
  <si>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</si>
  <si>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</si>
  <si>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</si>
  <si>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</si>
  <si>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</si>
  <si>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</si>
  <si>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</si>
  <si>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</si>
  <si>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</si>
  <si>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</si>
  <si>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</si>
  <si>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</si>
  <si>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</si>
  <si>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</si>
  <si>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</si>
  <si>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</si>
  <si>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</si>
  <si>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</si>
  <si>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</si>
  <si>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</si>
  <si>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</si>
  <si>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</si>
  <si>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</si>
  <si>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</si>
  <si>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</si>
  <si>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</si>
  <si>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</si>
  <si>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</si>
  <si>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</si>
  <si>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</si>
  <si>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</si>
  <si>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</si>
  <si>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</si>
  <si>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</si>
  <si>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</si>
  <si>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</si>
  <si>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</si>
  <si>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</si>
  <si>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</si>
  <si>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</si>
  <si>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</si>
  <si>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</si>
  <si>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</si>
  <si>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</si>
  <si>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</si>
  <si>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</si>
  <si>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</si>
  <si>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</si>
  <si>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</si>
  <si>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</si>
  <si>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</si>
  <si>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</si>
  <si>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</si>
  <si>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</si>
  <si>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</si>
  <si>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</si>
  <si>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</si>
  <si>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</si>
  <si>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</si>
  <si>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</si>
  <si>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</si>
  <si>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</si>
  <si>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</si>
  <si>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</si>
  <si>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</si>
  <si>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</si>
  <si>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</si>
  <si>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</si>
  <si>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</si>
  <si>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</si>
  <si>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</si>
  <si>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</si>
  <si>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</si>
  <si>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</si>
  <si>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</si>
  <si>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</si>
  <si>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</si>
  <si>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</si>
  <si>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</si>
  <si>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</si>
  <si>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</si>
  <si>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</si>
  <si>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</si>
  <si>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</si>
  <si>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</si>
  <si>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</si>
  <si>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</si>
  <si>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</si>
  <si>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</si>
  <si>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</si>
  <si>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</si>
  <si>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</si>
  <si>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</si>
  <si>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</si>
  <si>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</si>
  <si>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</si>
  <si>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</si>
  <si>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</si>
  <si>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</si>
  <si>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</si>
  <si>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</si>
  <si>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</si>
  <si>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</si>
  <si>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</si>
  <si>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</si>
  <si>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</si>
  <si>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</si>
  <si>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</si>
  <si>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</si>
  <si>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</si>
  <si>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</si>
  <si>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</si>
  <si>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</si>
  <si>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</si>
  <si>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</si>
  <si>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</si>
  <si>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</si>
  <si>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</si>
  <si>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</si>
  <si>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</si>
  <si>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</si>
  <si>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</si>
  <si>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</si>
  <si>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</si>
  <si>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</si>
  <si>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</si>
  <si>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</si>
  <si>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</si>
  <si>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</si>
  <si>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</si>
  <si>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</si>
  <si>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</si>
  <si>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</si>
  <si>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</si>
  <si>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</si>
  <si>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</si>
  <si>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</si>
  <si>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</si>
  <si>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</si>
  <si>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</si>
  <si>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</si>
  <si>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</si>
  <si>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</si>
  <si>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</si>
  <si>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</si>
  <si>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</si>
  <si>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</si>
  <si>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</si>
  <si>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</si>
  <si>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</si>
  <si>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</si>
  <si>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</si>
  <si>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</si>
  <si>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</si>
  <si>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</si>
  <si>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</si>
  <si>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</si>
  <si>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</si>
  <si>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</si>
  <si>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</si>
  <si>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</si>
  <si>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</si>
  <si>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</si>
  <si>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</si>
  <si>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</si>
  <si>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</si>
  <si>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</si>
  <si>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</si>
  <si>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</si>
  <si>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</si>
  <si>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</si>
  <si>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</si>
  <si>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</si>
  <si>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</si>
  <si>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</si>
  <si>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</si>
  <si>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</si>
  <si>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</si>
  <si>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</si>
  <si>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</si>
  <si>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</si>
  <si>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</si>
  <si>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</si>
  <si>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</si>
  <si>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</si>
  <si>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</si>
  <si>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</si>
  <si>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</si>
  <si>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</si>
  <si>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</si>
  <si>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</si>
  <si>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</si>
  <si>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</si>
  <si>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</si>
  <si>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</si>
  <si>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</si>
  <si>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</si>
  <si>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</si>
  <si>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</si>
  <si>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</si>
  <si>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</si>
  <si>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</si>
  <si>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</si>
  <si>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</si>
  <si>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</si>
  <si>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</si>
  <si>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</si>
  <si>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</si>
  <si>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</si>
  <si>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</si>
  <si>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</si>
  <si>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</si>
  <si>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</si>
  <si>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</si>
  <si>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</si>
  <si>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</si>
  <si>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</si>
  <si>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</si>
  <si>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</si>
  <si>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</si>
  <si>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</si>
  <si>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</si>
  <si>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</si>
  <si>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</si>
  <si>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</si>
  <si>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</si>
  <si>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</si>
  <si>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</si>
  <si>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</si>
  <si>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</si>
  <si>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</si>
  <si>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</si>
  <si>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</si>
  <si>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</si>
  <si>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</si>
  <si>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</si>
  <si>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</si>
  <si>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</si>
  <si>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</si>
  <si>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</si>
  <si>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</si>
  <si>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</si>
  <si>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</si>
  <si>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</si>
  <si>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</si>
  <si>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</si>
  <si>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</si>
  <si>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</si>
  <si>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</si>
  <si>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</si>
  <si>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</si>
  <si>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</si>
  <si>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</si>
  <si>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</si>
  <si>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</si>
  <si>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</si>
  <si>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</si>
  <si>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</si>
  <si>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</si>
  <si>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</si>
  <si>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</si>
  <si>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</si>
  <si>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</si>
  <si>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</si>
  <si>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</si>
  <si>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</si>
  <si>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</si>
  <si>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</si>
  <si>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</si>
  <si>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</si>
  <si>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</si>
  <si>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</si>
  <si>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</si>
  <si>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</si>
  <si>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</si>
  <si>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</si>
  <si>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</si>
  <si>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</si>
  <si>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</si>
  <si>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</si>
  <si>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</si>
  <si>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</si>
  <si>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</si>
  <si>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</si>
  <si>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</si>
  <si>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</si>
  <si>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</si>
  <si>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</si>
  <si>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</si>
  <si>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</si>
  <si>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</si>
  <si>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</si>
  <si>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</si>
  <si>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</si>
  <si>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</si>
  <si>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</si>
  <si>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</si>
  <si>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</si>
  <si>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</si>
  <si>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</si>
  <si>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</si>
  <si>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</si>
  <si>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</si>
  <si>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</si>
  <si>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</si>
  <si>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</si>
  <si>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</si>
  <si>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</si>
  <si>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</si>
  <si>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</si>
  <si>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</si>
  <si>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</si>
  <si>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</si>
  <si>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</si>
  <si>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</si>
  <si>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</si>
  <si>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</si>
  <si>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</si>
  <si>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</si>
  <si>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</si>
  <si>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</si>
  <si>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</si>
  <si>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</si>
  <si>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</si>
  <si>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</si>
  <si>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</si>
  <si>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</si>
  <si>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</si>
  <si>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</si>
  <si>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</si>
  <si>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</si>
  <si>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</si>
  <si>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</si>
  <si>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</si>
  <si>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</si>
  <si>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</si>
  <si>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</si>
  <si>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</si>
  <si>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</si>
  <si>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</si>
  <si>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</si>
  <si>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</si>
  <si>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</si>
  <si>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</si>
  <si>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</si>
  <si>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</si>
  <si>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</si>
  <si>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</si>
  <si>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</si>
  <si>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</si>
  <si>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</si>
  <si>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</si>
  <si>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</si>
  <si>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</si>
  <si>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</si>
  <si>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</si>
  <si>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</si>
  <si>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</si>
  <si>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</si>
  <si>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</si>
  <si>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</si>
  <si>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</si>
  <si>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</si>
  <si>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</si>
  <si>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</si>
  <si>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</si>
  <si>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</si>
  <si>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</si>
  <si>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</si>
  <si>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</si>
  <si>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</si>
  <si>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</si>
  <si>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</si>
  <si>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</si>
  <si>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</si>
  <si>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</si>
  <si>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</si>
  <si>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</si>
  <si>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</si>
  <si>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</si>
  <si>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</si>
  <si>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</si>
  <si>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</si>
  <si>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</si>
  <si>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</si>
  <si>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</si>
  <si>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</si>
  <si>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</si>
  <si>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</si>
  <si>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</si>
  <si>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</si>
  <si>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</si>
  <si>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</si>
  <si>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</si>
  <si>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</si>
  <si>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</si>
  <si>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</si>
  <si>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</si>
  <si>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</si>
  <si>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</si>
  <si>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</si>
  <si>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</si>
  <si>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</si>
  <si>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</si>
  <si>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</si>
  <si>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</si>
  <si>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</si>
  <si>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</si>
  <si>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</si>
  <si>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</si>
  <si>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</si>
  <si>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</si>
  <si>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</si>
  <si>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</si>
  <si>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</si>
  <si>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</si>
  <si>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</si>
  <si>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</si>
  <si>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</si>
  <si>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</si>
  <si>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</si>
  <si>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</si>
  <si>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</si>
  <si>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</si>
  <si>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</si>
  <si>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</si>
  <si>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</si>
  <si>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</si>
  <si>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</si>
  <si>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</si>
  <si>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</si>
  <si>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</si>
  <si>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</si>
  <si>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</si>
  <si>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</si>
  <si>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</si>
  <si>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</si>
  <si>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</si>
  <si>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</si>
  <si>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</si>
  <si>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</si>
  <si>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</si>
  <si>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</si>
  <si>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</si>
  <si>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</si>
  <si>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</si>
  <si>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</si>
  <si>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</si>
  <si>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</si>
  <si>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</si>
  <si>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</si>
  <si>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</si>
  <si>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</si>
  <si>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</si>
  <si>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</si>
  <si>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</si>
  <si>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</si>
  <si>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</si>
  <si>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</si>
  <si>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</si>
  <si>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</si>
  <si>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</si>
  <si>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</si>
  <si>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</si>
  <si>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</si>
  <si>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</si>
  <si>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</si>
  <si>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</si>
  <si>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</si>
  <si>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</si>
  <si>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</si>
  <si>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</si>
  <si>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</si>
  <si>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</si>
  <si>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</si>
  <si>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</si>
  <si>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</si>
  <si>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</si>
  <si>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</si>
  <si>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</si>
  <si>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</si>
  <si>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</si>
  <si>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</si>
  <si>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</si>
  <si>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</si>
  <si>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</si>
  <si>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</si>
  <si>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</si>
  <si>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</si>
  <si>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</si>
  <si>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</si>
  <si>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</si>
  <si>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</si>
  <si>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</si>
  <si>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</si>
  <si>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</si>
  <si>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</si>
  <si>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</si>
  <si>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</si>
  <si>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</si>
  <si>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</si>
  <si>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</si>
  <si>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</si>
  <si>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</si>
  <si>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</si>
  <si>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</si>
  <si>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</si>
  <si>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</si>
  <si>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</si>
  <si>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</si>
  <si>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</si>
  <si>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</si>
  <si>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</si>
  <si>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</si>
  <si>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</si>
  <si>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</si>
  <si>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</si>
  <si>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</si>
  <si>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</si>
  <si>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</si>
  <si>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</si>
  <si>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</si>
  <si>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</si>
  <si>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</si>
  <si>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</si>
  <si>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</si>
  <si>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</si>
  <si>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</si>
  <si>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</si>
  <si>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</si>
  <si>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</si>
  <si>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</si>
  <si>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</si>
  <si>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</si>
  <si>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</si>
  <si>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</si>
  <si>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</si>
  <si>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</si>
  <si>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</si>
  <si>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</si>
  <si>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</si>
  <si>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</si>
  <si>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</si>
  <si>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</si>
  <si>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</si>
  <si>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</si>
  <si>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</si>
  <si>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</si>
  <si>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</si>
  <si>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</si>
  <si>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</si>
  <si>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</si>
  <si>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</si>
  <si>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</si>
  <si>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</si>
  <si>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</si>
  <si>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</si>
  <si>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</si>
  <si>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</si>
  <si>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</si>
  <si>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</si>
  <si>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</si>
  <si>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</si>
  <si>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</si>
  <si>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</si>
  <si>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</si>
  <si>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</si>
  <si>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</si>
  <si>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</si>
  <si>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</si>
  <si>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</si>
  <si>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</si>
  <si>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</si>
  <si>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</si>
  <si>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</si>
  <si>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</si>
  <si>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</si>
  <si>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</si>
  <si>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</si>
  <si>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</si>
  <si>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</si>
  <si>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</si>
  <si>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</si>
  <si>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</si>
  <si>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</si>
  <si>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</si>
  <si>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</si>
  <si>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</si>
  <si>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</si>
  <si>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</si>
  <si>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</si>
  <si>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</si>
  <si>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</si>
  <si>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</si>
  <si>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</si>
  <si>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</si>
  <si>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</si>
  <si>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</si>
  <si>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</si>
  <si>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</si>
  <si>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</si>
  <si>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</si>
  <si>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</si>
  <si>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</si>
  <si>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</si>
  <si>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</si>
  <si>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</si>
  <si>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</si>
  <si>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</si>
  <si>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</si>
  <si>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</si>
  <si>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</si>
  <si>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</si>
  <si>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</si>
  <si>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</si>
  <si>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</si>
  <si>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</si>
  <si>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</si>
  <si>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</si>
  <si>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</si>
  <si>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</si>
  <si>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</si>
  <si>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</si>
  <si>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</si>
  <si>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</si>
  <si>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</si>
  <si>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</si>
  <si>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</si>
  <si>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</si>
  <si>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</si>
  <si>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</si>
  <si>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</si>
  <si>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</si>
  <si>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</si>
  <si>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</si>
  <si>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</si>
  <si>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</si>
  <si>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</si>
  <si>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</si>
  <si>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</si>
  <si>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</si>
  <si>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</si>
  <si>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</si>
  <si>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</si>
  <si>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</si>
  <si>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</si>
  <si>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</si>
  <si>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</si>
  <si>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</si>
  <si>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</si>
  <si>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</si>
  <si>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</si>
  <si>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</si>
  <si>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</si>
  <si>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</si>
  <si>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</si>
  <si>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</si>
  <si>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</si>
  <si>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</si>
  <si>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</si>
  <si>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</si>
  <si>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</si>
  <si>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</si>
  <si>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</si>
  <si>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</si>
  <si>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</si>
  <si>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</si>
  <si>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</si>
  <si>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</si>
  <si>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</si>
  <si>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</si>
  <si>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</si>
  <si>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</si>
  <si>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</si>
  <si>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</si>
  <si>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</si>
  <si>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</si>
  <si>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</si>
  <si>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</si>
  <si>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</si>
  <si>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</si>
  <si>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</si>
  <si>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</si>
  <si>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</si>
  <si>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</si>
  <si>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</si>
  <si>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</si>
  <si>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</si>
  <si>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</si>
  <si>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</si>
  <si>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</si>
  <si>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</si>
  <si>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</si>
  <si>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</si>
  <si>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</si>
  <si>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</si>
  <si>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</si>
  <si>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</si>
  <si>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</si>
  <si>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</si>
  <si>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</si>
  <si>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</si>
  <si>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</si>
  <si>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</si>
  <si>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</si>
  <si>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</si>
  <si>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</si>
  <si>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</si>
  <si>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</si>
  <si>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</si>
  <si>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</si>
  <si>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</si>
  <si>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</si>
  <si>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</si>
  <si>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</si>
  <si>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</si>
  <si>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</si>
  <si>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</si>
  <si>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</si>
  <si>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</si>
  <si>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</si>
  <si>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</si>
  <si>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</si>
  <si>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</si>
  <si>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</si>
  <si>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</si>
  <si>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</si>
  <si>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</si>
  <si>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</si>
  <si>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</si>
  <si>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</si>
  <si>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</si>
  <si>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</si>
  <si>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</si>
  <si>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</si>
  <si>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</si>
  <si>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</si>
  <si>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</si>
  <si>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</si>
  <si>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</si>
  <si>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</si>
  <si>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</si>
  <si>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</si>
  <si>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</si>
  <si>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</si>
  <si>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</si>
  <si>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</si>
  <si>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</si>
  <si>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</si>
  <si>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</si>
  <si>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</si>
  <si>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</si>
  <si>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</si>
  <si>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</si>
  <si>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</si>
  <si>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</si>
  <si>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</si>
  <si>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</si>
  <si>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</si>
  <si>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</si>
  <si>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</si>
  <si>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</si>
  <si>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</si>
  <si>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</si>
  <si>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</si>
  <si>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</si>
  <si>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</si>
  <si>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</si>
  <si>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</si>
  <si>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</si>
  <si>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</si>
  <si>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</si>
  <si>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</si>
  <si>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</si>
  <si>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</si>
  <si>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</si>
  <si>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</si>
  <si>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</si>
  <si>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</si>
  <si>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</si>
  <si>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</si>
  <si>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</si>
  <si>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</si>
  <si>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</si>
  <si>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</si>
  <si>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</si>
  <si>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</si>
  <si>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</si>
  <si>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</si>
  <si>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</si>
  <si>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</si>
  <si>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</si>
  <si>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</si>
  <si>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</si>
  <si>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</si>
  <si>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</si>
  <si>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</si>
  <si>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</si>
  <si>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</si>
  <si>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</si>
  <si>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</si>
  <si>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</si>
  <si>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</si>
  <si>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</si>
  <si>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</si>
  <si>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</si>
  <si>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</si>
  <si>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</si>
  <si>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</si>
  <si>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</si>
  <si>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</si>
  <si>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</si>
  <si>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</si>
  <si>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</si>
  <si>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</si>
  <si>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</si>
  <si>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</si>
  <si>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</si>
  <si>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</si>
  <si>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</si>
  <si>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</si>
  <si>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</si>
  <si>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</si>
  <si>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</si>
  <si>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</si>
  <si>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</si>
  <si>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</si>
  <si>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</si>
  <si>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</si>
  <si>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</si>
  <si>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</si>
  <si>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</si>
  <si>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</si>
  <si>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</si>
  <si>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</si>
  <si>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</si>
  <si>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</si>
  <si>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</si>
  <si>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</si>
  <si>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</si>
  <si>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</si>
  <si>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</si>
  <si>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</si>
  <si>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</si>
  <si>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</si>
  <si>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</si>
  <si>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</si>
  <si>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</si>
  <si>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</si>
  <si>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</si>
  <si>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</si>
  <si>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</si>
  <si>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</si>
  <si>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</si>
  <si>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</si>
  <si>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</si>
  <si>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</si>
  <si>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</si>
  <si>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</si>
  <si>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</si>
  <si>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</si>
  <si>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</si>
  <si>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</si>
  <si>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</si>
  <si>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</si>
  <si>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</si>
  <si>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</si>
  <si>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</si>
  <si>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</si>
  <si>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</si>
  <si>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</si>
  <si>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</si>
  <si>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</si>
  <si>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</si>
  <si>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</si>
  <si>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</si>
  <si>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</si>
  <si>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</si>
  <si>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</si>
  <si>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</si>
  <si>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</si>
  <si>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</si>
  <si>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</si>
  <si>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</si>
  <si>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</si>
  <si>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</si>
  <si>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</si>
  <si>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</si>
  <si>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</si>
  <si>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</si>
  <si>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</si>
  <si>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</si>
  <si>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</si>
  <si>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</si>
  <si>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</si>
  <si>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</si>
  <si>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</si>
  <si>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</si>
  <si>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</si>
  <si>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</si>
  <si>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</si>
  <si>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</si>
  <si>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</si>
  <si>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</si>
  <si>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</si>
  <si>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</si>
  <si>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</si>
  <si>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</si>
  <si>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</si>
  <si>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</si>
  <si>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</si>
  <si>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</si>
  <si>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</si>
  <si>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</si>
  <si>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</si>
  <si>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</si>
  <si>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</si>
  <si>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</si>
  <si>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</si>
  <si>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</si>
  <si>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</si>
  <si>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</si>
  <si>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</si>
  <si>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</si>
  <si>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</si>
  <si>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</si>
  <si>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</si>
  <si>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</si>
  <si>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</si>
  <si>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</si>
  <si>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</si>
  <si>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</si>
  <si>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</si>
  <si>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</si>
  <si>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</si>
  <si>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</si>
  <si>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</si>
  <si>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</si>
  <si>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</si>
  <si>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</si>
  <si>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</si>
  <si>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</si>
  <si>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</si>
  <si>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</si>
  <si>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</si>
  <si>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</si>
  <si>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</si>
  <si>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</si>
  <si>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</si>
  <si>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</si>
  <si>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</si>
  <si>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</si>
  <si>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</si>
  <si>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</si>
  <si>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</si>
  <si>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</si>
  <si>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</si>
  <si>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</si>
  <si>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</si>
  <si>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</si>
  <si>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</si>
  <si>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</si>
  <si>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</si>
  <si>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</si>
  <si>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</si>
  <si>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</si>
  <si>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</si>
  <si>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</si>
  <si>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</si>
  <si>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</si>
  <si>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</si>
  <si>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</si>
  <si>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</si>
  <si>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</si>
  <si>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</si>
  <si>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</si>
  <si>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</si>
  <si>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</si>
  <si>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</si>
  <si>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</si>
  <si>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</si>
  <si>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</si>
  <si>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</si>
  <si>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</si>
  <si>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</si>
  <si>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</si>
  <si>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</si>
  <si>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</si>
  <si>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</si>
  <si>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</si>
  <si>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</si>
  <si>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</si>
  <si>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</si>
  <si>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</si>
  <si>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</si>
  <si>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</si>
  <si>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</si>
  <si>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</si>
  <si>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</si>
  <si>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</si>
  <si>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</si>
  <si>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</si>
  <si>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</si>
  <si>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</si>
  <si>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</si>
  <si>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</si>
  <si>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</si>
  <si>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</si>
  <si>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</si>
  <si>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</si>
  <si>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</si>
  <si>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</si>
  <si>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</si>
  <si>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</si>
  <si>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</si>
  <si>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</si>
  <si>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</si>
  <si>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</si>
  <si>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</si>
  <si>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</si>
  <si>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</si>
  <si>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</si>
  <si>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</si>
  <si>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</si>
  <si>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</si>
  <si>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</si>
  <si>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</si>
  <si>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</si>
  <si>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</si>
  <si>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</si>
  <si>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</si>
  <si>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</si>
  <si>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</si>
  <si>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</si>
  <si>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</si>
  <si>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</si>
  <si>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</si>
  <si>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</si>
  <si>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</si>
  <si>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</si>
  <si>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</si>
  <si>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</si>
  <si>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</si>
  <si>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</si>
  <si>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</si>
  <si>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</si>
  <si>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</si>
  <si>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</si>
  <si>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</si>
  <si>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</si>
  <si>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</si>
  <si>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</si>
  <si>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</si>
  <si>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</si>
  <si>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</si>
  <si>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</si>
  <si>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</si>
  <si>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</si>
  <si>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</si>
  <si>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</si>
  <si>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</si>
  <si>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</si>
  <si>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</si>
  <si>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</si>
  <si>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</si>
  <si>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</si>
  <si>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</si>
  <si>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</si>
  <si>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</si>
  <si>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</si>
  <si>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</si>
  <si>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</si>
  <si>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</si>
  <si>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</si>
  <si>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</si>
  <si>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</si>
  <si>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</si>
  <si>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</si>
  <si>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</si>
  <si>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</si>
  <si>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</si>
  <si>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</si>
  <si>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</si>
  <si>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</si>
  <si>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</si>
  <si>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</si>
  <si>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</si>
  <si>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</si>
  <si>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</si>
  <si>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</si>
  <si>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</si>
  <si>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</si>
  <si>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</si>
  <si>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</si>
  <si>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</si>
  <si>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</si>
  <si>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</si>
  <si>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</si>
  <si>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</si>
  <si>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</si>
  <si>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</si>
  <si>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</si>
  <si>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</si>
  <si>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</si>
  <si>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</si>
  <si>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</si>
  <si>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</si>
  <si>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</si>
  <si>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</si>
  <si>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</si>
  <si>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</si>
  <si>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</si>
  <si>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</si>
  <si>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</si>
  <si>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</si>
  <si>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</si>
  <si>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</si>
  <si>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</si>
  <si>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</si>
  <si>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</si>
  <si>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</si>
  <si>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</si>
  <si>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</si>
  <si>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</si>
  <si>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</si>
  <si>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</si>
  <si>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</si>
  <si>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</si>
  <si>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</si>
  <si>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</si>
  <si>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</si>
  <si>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</si>
  <si>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</si>
  <si>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</si>
  <si>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</si>
  <si>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</si>
  <si>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</si>
  <si>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</si>
  <si>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</si>
  <si>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</si>
  <si>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</si>
  <si>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</si>
  <si>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</si>
  <si>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</si>
  <si>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</si>
  <si>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</si>
  <si>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</si>
  <si>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</si>
  <si>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</si>
  <si>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</si>
  <si>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</si>
  <si>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</si>
  <si>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</si>
  <si>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</si>
  <si>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</si>
  <si>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</si>
  <si>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</si>
  <si>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</si>
  <si>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</si>
  <si>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</si>
  <si>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</si>
  <si>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</si>
  <si>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</si>
  <si>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</si>
  <si>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</si>
  <si>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</si>
  <si>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</si>
  <si>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</si>
  <si>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</si>
  <si>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</si>
  <si>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</si>
  <si>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</si>
  <si>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</si>
  <si>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</si>
  <si>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</si>
  <si>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</si>
  <si>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</si>
  <si>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</si>
  <si>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</si>
  <si>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</si>
  <si>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</si>
  <si>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</si>
  <si>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</si>
  <si>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</si>
  <si>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</si>
  <si>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</si>
  <si>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</si>
  <si>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</si>
  <si>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</si>
  <si>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</si>
  <si>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</si>
  <si>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</si>
  <si>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</si>
  <si>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</si>
  <si>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</si>
  <si>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</si>
  <si>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</si>
  <si>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</si>
  <si>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</si>
  <si>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</si>
  <si>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</si>
  <si>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</si>
  <si>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</si>
  <si>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</si>
  <si>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</si>
  <si>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</si>
  <si>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</si>
  <si>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</si>
  <si>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</si>
  <si>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</si>
  <si>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</si>
  <si>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</si>
  <si>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</si>
  <si>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</si>
  <si>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</si>
  <si>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</si>
  <si>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</si>
  <si>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</si>
  <si>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</si>
  <si>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</si>
  <si>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</si>
  <si>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</si>
  <si>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</si>
  <si>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</si>
  <si>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</si>
  <si>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</si>
  <si>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</si>
  <si>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</si>
  <si>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</si>
  <si>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</si>
  <si>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</si>
  <si>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</si>
  <si>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</si>
  <si>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</si>
  <si>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</si>
  <si>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</si>
  <si>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</si>
  <si>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</si>
  <si>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</si>
  <si>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</si>
  <si>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</si>
  <si>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</si>
  <si>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</si>
  <si>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</si>
  <si>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</si>
  <si>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</si>
  <si>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</si>
  <si>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</si>
  <si>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</si>
  <si>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</si>
  <si>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</si>
  <si>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</si>
  <si>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</si>
  <si>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</si>
  <si>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</si>
  <si>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</si>
  <si>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</si>
  <si>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</si>
  <si>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</si>
  <si>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</si>
  <si>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</si>
  <si>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</si>
  <si>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</si>
  <si>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</si>
  <si>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</si>
  <si>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</si>
  <si>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</si>
  <si>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</si>
  <si>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</si>
  <si>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</si>
  <si>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</si>
  <si>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</si>
  <si>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</si>
  <si>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</si>
  <si>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</si>
  <si>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</si>
  <si>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</si>
  <si>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</si>
  <si>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</si>
  <si>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</si>
  <si>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</si>
  <si>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</si>
  <si>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</si>
  <si>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</si>
  <si>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</si>
  <si>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</si>
  <si>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</si>
  <si>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</si>
  <si>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</si>
  <si>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</si>
  <si>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</si>
  <si>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</si>
  <si>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</si>
  <si>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</si>
  <si>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</si>
  <si>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</si>
  <si>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</si>
  <si>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</si>
  <si>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</si>
  <si>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</si>
  <si>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</si>
  <si>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</si>
  <si>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</si>
  <si>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</si>
  <si>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</si>
  <si>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</si>
  <si>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</si>
  <si>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</si>
  <si>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</si>
  <si>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</si>
  <si>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</si>
  <si>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</si>
  <si>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</si>
  <si>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</si>
  <si>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</si>
  <si>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</si>
  <si>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</si>
  <si>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</si>
  <si>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</si>
  <si>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</si>
  <si>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</si>
  <si>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</si>
  <si>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</si>
  <si>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</si>
  <si>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</si>
  <si>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</si>
  <si>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</si>
  <si>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</si>
  <si>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</si>
  <si>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</si>
  <si>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</si>
  <si>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</si>
  <si>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</si>
  <si>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</si>
  <si>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</si>
  <si>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</si>
  <si>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</si>
  <si>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</si>
  <si>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</si>
  <si>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</si>
  <si>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</si>
  <si>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</si>
  <si>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</si>
  <si>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</si>
  <si>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</si>
  <si>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</si>
  <si>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</si>
  <si>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</si>
  <si>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</si>
  <si>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</si>
  <si>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</si>
  <si>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</si>
  <si>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</si>
  <si>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</si>
  <si>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</si>
  <si>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</si>
  <si>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</si>
  <si>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</si>
  <si>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</si>
  <si>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</si>
  <si>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</si>
  <si>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</si>
  <si>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</si>
  <si>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</si>
  <si>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</si>
  <si>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</si>
  <si>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</si>
  <si>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</si>
  <si>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</si>
  <si>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</si>
  <si>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</si>
  <si>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</si>
  <si>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</si>
  <si>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</si>
  <si>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</si>
  <si>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</si>
  <si>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</si>
  <si>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</si>
  <si>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</si>
  <si>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</si>
  <si>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</si>
  <si>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</si>
  <si>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</si>
  <si>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</si>
  <si>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</si>
  <si>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</si>
  <si>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</si>
  <si>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</si>
  <si>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</si>
  <si>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</si>
  <si>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</si>
  <si>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</si>
  <si>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</si>
  <si>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</si>
  <si>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</si>
  <si>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</si>
  <si>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</si>
  <si>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</si>
  <si>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</si>
  <si>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</si>
  <si>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</si>
  <si>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</si>
  <si>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</si>
  <si>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</si>
  <si>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</si>
  <si>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</si>
  <si>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</si>
  <si>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</si>
  <si>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</si>
  <si>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</si>
  <si>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</si>
  <si>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</si>
  <si>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</si>
  <si>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</si>
  <si>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</si>
  <si>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</si>
  <si>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</si>
  <si>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</si>
  <si>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</si>
  <si>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</si>
  <si>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</si>
  <si>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</si>
  <si>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</si>
  <si>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</si>
  <si>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</si>
  <si>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</si>
  <si>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</si>
  <si>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</si>
  <si>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</si>
  <si>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</si>
  <si>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</si>
  <si>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</si>
  <si>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</si>
  <si>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</si>
  <si>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</si>
  <si>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</si>
  <si>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</si>
  <si>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</si>
  <si>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</si>
  <si>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</si>
  <si>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</si>
  <si>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</si>
  <si>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</si>
  <si>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</si>
  <si>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</si>
  <si>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</si>
  <si>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</si>
  <si>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</si>
  <si>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</si>
  <si>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</si>
  <si>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</si>
  <si>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</si>
  <si>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</si>
  <si>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</si>
  <si>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</si>
  <si>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</si>
  <si>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</si>
  <si>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</si>
  <si>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</si>
  <si>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</si>
  <si>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</si>
  <si>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</si>
  <si>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</si>
  <si>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</si>
  <si>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</si>
  <si>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</si>
  <si>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</si>
  <si>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</si>
  <si>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</si>
  <si>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</si>
  <si>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</si>
  <si>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</si>
  <si>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</si>
  <si>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</si>
  <si>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</si>
  <si>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</si>
  <si>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</si>
  <si>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</si>
  <si>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</si>
  <si>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</si>
  <si>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</si>
  <si>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</si>
  <si>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</si>
  <si>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</si>
  <si>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</si>
  <si>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</si>
  <si>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</si>
  <si>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</si>
  <si>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</si>
  <si>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</si>
  <si>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</si>
  <si>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</si>
  <si>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</si>
  <si>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</si>
  <si>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</si>
  <si>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</si>
  <si>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</si>
  <si>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</si>
  <si>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</si>
  <si>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</si>
  <si>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</si>
  <si>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</si>
  <si>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</si>
  <si>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</si>
  <si>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</si>
  <si>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</si>
  <si>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</si>
  <si>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</si>
  <si>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</si>
  <si>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</si>
  <si>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</si>
  <si>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</si>
  <si>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</si>
  <si>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</si>
  <si>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</si>
  <si>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</si>
  <si>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</si>
  <si>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</si>
  <si>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</si>
  <si>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</si>
  <si>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</si>
  <si>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</si>
  <si>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</si>
  <si>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</si>
  <si>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</si>
  <si>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</si>
  <si>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</si>
  <si>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</si>
  <si>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</si>
  <si>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</si>
  <si>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</si>
  <si>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</si>
  <si>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</si>
  <si>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</si>
  <si>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</si>
  <si>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</si>
  <si>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</si>
  <si>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</si>
  <si>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</si>
  <si>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</si>
  <si>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</si>
  <si>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</si>
  <si>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</si>
  <si>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</si>
  <si>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</si>
  <si>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</si>
  <si>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</si>
  <si>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</si>
  <si>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</si>
  <si>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</si>
  <si>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</si>
  <si>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</si>
  <si>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</si>
  <si>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</si>
  <si>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</si>
  <si>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</si>
  <si>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</si>
  <si>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</si>
  <si>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</si>
  <si>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</si>
  <si>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</si>
  <si>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</si>
  <si>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</si>
  <si>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</si>
  <si>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</si>
  <si>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</si>
  <si>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</si>
  <si>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</si>
  <si>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</si>
  <si>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</si>
  <si>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</si>
  <si>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</si>
  <si>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</si>
  <si>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</si>
  <si>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</si>
  <si>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</si>
  <si>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2021-81-10001950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</si>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</sst>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5"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1070</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185"/>
      <c r="I20" s="145" t="s">
        <v>1070</v>
      </c>
      <c r="J20" s="146" t="s">
        <v>1072</v>
      </c>
      <c r="K20" s="147">
        <v>1784479840</v>
      </c>
      <c r="L20" s="148">
        <v>44200</v>
      </c>
      <c r="M20" s="148">
        <v>44561</v>
      </c>
      <c r="N20" s="132">
        <f>+(M20-L20)/30</f>
        <v>12.033333333333333</v>
      </c>
      <c r="O20" s="135"/>
      <c r="U20" s="131"/>
      <c r="V20" s="105">
        <f ca="1">NOW()</f>
        <v>44193.763938888886</v>
      </c>
      <c r="W20" s="105">
        <f ca="1">NOW()</f>
        <v>44193.763938888886</v>
      </c>
    </row>
    <row r="21" spans="1:23" ht="30" customHeight="1" outlineLevel="1" x14ac:dyDescent="0.25">
      <c r="A21" s="9"/>
      <c r="B21" s="71"/>
      <c r="C21" s="5"/>
      <c r="D21" s="5"/>
      <c r="E21" s="5"/>
      <c r="F21" s="5"/>
      <c r="G21" s="5"/>
      <c r="H21" s="70"/>
      <c r="I21" s="145" t="s">
        <v>1070</v>
      </c>
      <c r="J21" s="146" t="s">
        <v>1076</v>
      </c>
      <c r="K21" s="147"/>
      <c r="L21" s="148"/>
      <c r="M21" s="148"/>
      <c r="N21" s="132">
        <f t="shared" ref="N21:N35" si="0">+(M21-L21)/30</f>
        <v>0</v>
      </c>
      <c r="O21" s="136"/>
    </row>
    <row r="22" spans="1:23" ht="30" customHeight="1" outlineLevel="1" x14ac:dyDescent="0.25">
      <c r="A22" s="9"/>
      <c r="B22" s="71"/>
      <c r="C22" s="5"/>
      <c r="D22" s="5"/>
      <c r="E22" s="5"/>
      <c r="F22" s="5"/>
      <c r="G22" s="5"/>
      <c r="H22" s="70"/>
      <c r="I22" s="145" t="s">
        <v>1070</v>
      </c>
      <c r="J22" s="146" t="s">
        <v>1074</v>
      </c>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VISIONARIOS</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2678</v>
      </c>
      <c r="E48" s="173">
        <v>42403</v>
      </c>
      <c r="F48" s="173">
        <v>42674</v>
      </c>
      <c r="G48" s="156">
        <f>IF(AND(E48&lt;&gt;"",F48&lt;&gt;""),((F48-E48)/30),"")</f>
        <v>9.0333333333333332</v>
      </c>
      <c r="H48" s="119" t="s">
        <v>2684</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2679</v>
      </c>
      <c r="E49" s="173">
        <v>42807</v>
      </c>
      <c r="F49" s="173">
        <v>43084</v>
      </c>
      <c r="G49" s="156">
        <f t="shared" ref="G49:G50" si="2">IF(AND(E49&lt;&gt;"",F49&lt;&gt;""),((F49-E49)/30),"")</f>
        <v>9.2333333333333325</v>
      </c>
      <c r="H49" s="174" t="s">
        <v>2685</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2680</v>
      </c>
      <c r="E50" s="173">
        <v>42999</v>
      </c>
      <c r="F50" s="173">
        <v>43084</v>
      </c>
      <c r="G50" s="156">
        <f t="shared" si="2"/>
        <v>2.8333333333333335</v>
      </c>
      <c r="H50" s="119" t="s">
        <v>2684</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2681</v>
      </c>
      <c r="E51" s="173">
        <v>43006</v>
      </c>
      <c r="F51" s="173">
        <v>43312</v>
      </c>
      <c r="G51" s="156">
        <f t="shared" ref="G51:G107" si="3">IF(AND(E51&lt;&gt;"",F51&lt;&gt;""),((F51-E51)/30),"")</f>
        <v>10.199999999999999</v>
      </c>
      <c r="H51" s="119" t="s">
        <v>2686</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2682</v>
      </c>
      <c r="E52" s="173">
        <v>43486</v>
      </c>
      <c r="F52" s="173">
        <v>43738</v>
      </c>
      <c r="G52" s="156">
        <f t="shared" si="3"/>
        <v>8.4</v>
      </c>
      <c r="H52" s="119" t="s">
        <v>2687</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2683</v>
      </c>
      <c r="E114" s="173">
        <v>43879</v>
      </c>
      <c r="F114" s="173">
        <v>44196</v>
      </c>
      <c r="G114" s="156">
        <f>IF(AND(E114&lt;&gt;"",F114&lt;&gt;""),((F114-E114)/30),"")</f>
        <v>10.566666666666666</v>
      </c>
      <c r="H114" s="119" t="s">
        <v>2688</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2683</v>
      </c>
      <c r="E115" s="118"/>
      <c r="F115" s="118"/>
      <c r="G115" s="156" t="str">
        <f t="shared" ref="G115:G116" si="4">IF(AND(E115&lt;&gt;"",F115&lt;&gt;""),((F115-E115)/30),"")</f>
        <v/>
      </c>
      <c r="H115" s="64" t="s">
        <v>2688</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0.02</v>
      </c>
      <c r="G179" s="161">
        <f>IF(F179&gt;0,SUM(E179+F179),"")</f>
        <v>0.04</v>
      </c>
      <c r="H179" s="5"/>
      <c r="I179" s="220" t="s">
        <v>2671</v>
      </c>
      <c r="J179" s="220"/>
      <c r="K179" s="220"/>
      <c r="L179" s="220"/>
      <c r="M179" s="168">
        <v>0.05</v>
      </c>
      <c r="O179" s="8"/>
      <c r="Q179" s="19"/>
      <c r="R179" s="155">
        <f>IF(M179&gt;0,SUM(L179+M179),"")</f>
        <v>0.05</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71379193.599999994</v>
      </c>
      <c r="F185" s="92"/>
      <c r="G185" s="93"/>
      <c r="H185" s="88"/>
      <c r="I185" s="90" t="s">
        <v>2627</v>
      </c>
      <c r="J185" s="162">
        <f>+SUM(M179:M183)</f>
        <v>0.05</v>
      </c>
      <c r="K185" s="201" t="s">
        <v>2628</v>
      </c>
      <c r="L185" s="201"/>
      <c r="M185" s="94">
        <f>+J185*(SUM(K20:K35))</f>
        <v>89223992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2689</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2690</v>
      </c>
      <c r="J211" s="27" t="s">
        <v>2622</v>
      </c>
      <c r="K211" s="123" t="s">
        <v>2691</v>
      </c>
      <c r="L211" s="21"/>
      <c r="M211" s="21"/>
      <c r="N211" s="21"/>
      <c r="O211" s="8"/>
    </row>
    <row r="212" spans="1:15" x14ac:dyDescent="0.25">
      <c r="A212" s="9"/>
      <c r="B212" s="27" t="s">
        <v>2619</v>
      </c>
      <c r="C212" s="144" t="s">
        <v>2689</v>
      </c>
      <c r="D212" s="21"/>
      <c r="G212" s="27" t="s">
        <v>2621</v>
      </c>
      <c r="H212" s="175">
        <v>3123202209</v>
      </c>
      <c r="J212" s="27" t="s">
        <v>2623</v>
      </c>
      <c r="K212" s="12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purl.org/dc/dcmitype/"/>
    <ds:schemaRef ds:uri="a65d333d-5b59-4810-bc94-b80d9325abbc"/>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2020-12-28T23:21:06Z</cp:lastPrinted>
  <dcterms:created xsi:type="dcterms:W3CDTF">2020-10-14T21:57:42Z</dcterms:created>
  <dcterms:modified xsi:type="dcterms:W3CDTF">2020-12-28T23:23:51Z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