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ocumentos Dairo\1 A 2021\Invitaciones Primera Infancia\QUINCHIA\"/>
    </mc:Choice>
  </mc:AlternateContent>
  <xr:revisionPtr revIDLastSave="0" documentId="13_ncr:1_{EF3E8040-88AF-4727-971A-5301EDB67A2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<sst xmlns="http://schemas.openxmlformats.org/spreadsheetml/2006/main" count="3291" uniqueCount="2713">
  <si>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</si>
  <si>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</si>
  <si>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</si>
  <si>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</si>
  <si>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</si>
  <si>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</si>
  <si>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</si>
  <si>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</si>
  <si>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</si>
  <si>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</si>
  <si>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</si>
  <si>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</si>
  <si>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</si>
  <si>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</si>
  <si>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</si>
  <si>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</si>
  <si>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</si>
  <si>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</si>
  <si>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</si>
  <si>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</si>
  <si>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</si>
  <si>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</si>
  <si>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</si>
  <si>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</si>
  <si>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</si>
  <si>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</si>
  <si>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</si>
  <si>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</si>
  <si>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</si>
  <si>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</si>
  <si>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</si>
  <si>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</si>
  <si>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</si>
  <si>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</si>
  <si>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</si>
  <si>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</si>
  <si>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</si>
  <si>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</si>
  <si>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</si>
  <si>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</si>
  <si>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</si>
  <si>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</si>
  <si>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</si>
  <si>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</si>
  <si>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</si>
  <si>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</si>
  <si>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</si>
  <si>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</si>
  <si>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</si>
  <si>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</si>
  <si>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</si>
  <si>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</si>
  <si>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</si>
  <si>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</si>
  <si>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</si>
  <si>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</si>
  <si>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</si>
  <si>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</si>
  <si>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</si>
  <si>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</si>
  <si>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</si>
  <si>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</si>
  <si>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</si>
  <si>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</si>
  <si>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</si>
  <si>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</si>
  <si>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</si>
  <si>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</si>
  <si>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</si>
  <si>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</si>
  <si>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</si>
  <si>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</si>
  <si>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</si>
  <si>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</si>
  <si>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</si>
  <si>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</si>
  <si>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</si>
  <si>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</si>
  <si>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</si>
  <si>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</si>
  <si>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</si>
  <si>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</si>
  <si>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</si>
  <si>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</si>
  <si>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</si>
  <si>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</si>
  <si>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</si>
  <si>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</si>
  <si>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</si>
  <si>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</si>
  <si>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</si>
  <si>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</si>
  <si>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</si>
  <si>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</si>
  <si>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</si>
  <si>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</si>
  <si>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</si>
  <si>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</si>
  <si>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</si>
  <si>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</si>
  <si>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</si>
  <si>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</si>
  <si>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</si>
  <si>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</si>
  <si>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</si>
  <si>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</si>
  <si>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</si>
  <si>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</si>
  <si>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</si>
  <si>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</si>
  <si>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</si>
  <si>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</si>
  <si>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</si>
  <si>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</si>
  <si>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</si>
  <si>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</si>
  <si>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</si>
  <si>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</si>
  <si>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</si>
  <si>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</si>
  <si>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</si>
  <si>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</si>
  <si>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</si>
  <si>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</si>
  <si>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</si>
  <si>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</si>
  <si>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</si>
  <si>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</si>
  <si>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</si>
  <si>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</si>
  <si>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</si>
  <si>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</si>
  <si>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</si>
  <si>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</si>
  <si>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</si>
  <si>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</si>
  <si>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</si>
  <si>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</si>
  <si>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</si>
  <si>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</si>
  <si>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</si>
  <si>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</si>
  <si>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</si>
  <si>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</si>
  <si>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</si>
  <si>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</si>
  <si>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</si>
  <si>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</si>
  <si>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</si>
  <si>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</si>
  <si>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</si>
  <si>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</si>
  <si>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</si>
  <si>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</si>
  <si>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</si>
  <si>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</si>
  <si>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</si>
  <si>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</si>
  <si>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</si>
  <si>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</si>
  <si>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</si>
  <si>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</si>
  <si>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</si>
  <si>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</si>
  <si>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</si>
  <si>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</si>
  <si>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</si>
  <si>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</si>
  <si>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</si>
  <si>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</si>
  <si>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</si>
  <si>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</si>
  <si>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</si>
  <si>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</si>
  <si>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</si>
  <si>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</si>
  <si>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</si>
  <si>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</si>
  <si>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</si>
  <si>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</si>
  <si>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</si>
  <si>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</si>
  <si>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</si>
  <si>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</si>
  <si>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</si>
  <si>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</si>
  <si>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</si>
  <si>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</si>
  <si>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</si>
  <si>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</si>
  <si>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</si>
  <si>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</si>
  <si>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</si>
  <si>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</si>
  <si>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</si>
  <si>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</si>
  <si>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</si>
  <si>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</si>
  <si>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</si>
  <si>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</si>
  <si>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</si>
  <si>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</si>
  <si>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</si>
  <si>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</si>
  <si>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</si>
  <si>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</si>
  <si>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</si>
  <si>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</si>
  <si>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</si>
  <si>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</si>
  <si>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</si>
  <si>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</si>
  <si>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</si>
  <si>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</si>
  <si>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</si>
  <si>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</si>
  <si>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</si>
  <si>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</si>
  <si>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</si>
  <si>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</si>
  <si>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</si>
  <si>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</si>
  <si>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</si>
  <si>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</si>
  <si>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</si>
  <si>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</si>
  <si>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</si>
  <si>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</si>
  <si>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</si>
  <si>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</si>
  <si>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</si>
  <si>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</si>
  <si>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</si>
  <si>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</si>
  <si>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</si>
  <si>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</si>
  <si>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</si>
  <si>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</si>
  <si>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</si>
  <si>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</si>
  <si>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</si>
  <si>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</si>
  <si>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</si>
  <si>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</si>
  <si>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</si>
  <si>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</si>
  <si>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</si>
  <si>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</si>
  <si>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</si>
  <si>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</si>
  <si>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</si>
  <si>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</si>
  <si>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</si>
  <si>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</si>
  <si>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</si>
  <si>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</si>
  <si>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</si>
  <si>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</si>
  <si>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</si>
  <si>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</si>
  <si>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</si>
  <si>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</si>
  <si>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</si>
  <si>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</si>
  <si>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</si>
  <si>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</si>
  <si>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</si>
  <si>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</si>
  <si>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</si>
  <si>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</si>
  <si>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</si>
  <si>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</si>
  <si>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</si>
  <si>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</si>
  <si>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</si>
  <si>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</si>
  <si>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</si>
  <si>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</si>
  <si>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</si>
  <si>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</si>
  <si>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</si>
  <si>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</si>
  <si>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</si>
  <si>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</si>
  <si>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</si>
  <si>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</si>
  <si>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</si>
  <si>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</si>
  <si>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</si>
  <si>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</si>
  <si>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</si>
  <si>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</si>
  <si>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</si>
  <si>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</si>
  <si>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</si>
  <si>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</si>
  <si>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</si>
  <si>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</si>
  <si>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</si>
  <si>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</si>
  <si>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</si>
  <si>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</si>
  <si>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</si>
  <si>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</si>
  <si>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</si>
  <si>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</si>
  <si>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</si>
  <si>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</si>
  <si>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</si>
  <si>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</si>
  <si>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</si>
  <si>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</si>
  <si>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</si>
  <si>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</si>
  <si>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</si>
  <si>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</si>
  <si>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</si>
  <si>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</si>
  <si>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</si>
  <si>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</si>
  <si>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</si>
  <si>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</si>
  <si>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</si>
  <si>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</si>
  <si>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</si>
  <si>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</si>
  <si>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</si>
  <si>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</si>
  <si>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</si>
  <si>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</si>
  <si>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</si>
  <si>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</si>
  <si>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</si>
  <si>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</si>
  <si>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</si>
  <si>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</si>
  <si>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</si>
  <si>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</si>
  <si>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</si>
  <si>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</si>
  <si>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</si>
  <si>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</si>
  <si>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</si>
  <si>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</si>
  <si>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</si>
  <si>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</si>
  <si>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</si>
  <si>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</si>
  <si>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</si>
  <si>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</si>
  <si>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</si>
  <si>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</si>
  <si>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</si>
  <si>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</si>
  <si>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</si>
  <si>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</si>
  <si>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</si>
  <si>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</si>
  <si>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</si>
  <si>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</si>
  <si>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</si>
  <si>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</si>
  <si>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</si>
  <si>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</si>
  <si>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</si>
  <si>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</si>
  <si>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</si>
  <si>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</si>
  <si>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</si>
  <si>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</si>
  <si>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</si>
  <si>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</si>
  <si>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</si>
  <si>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</si>
  <si>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</si>
  <si>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</si>
  <si>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</si>
  <si>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</si>
  <si>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</si>
  <si>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</si>
  <si>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</si>
  <si>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</si>
  <si>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</si>
  <si>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</si>
  <si>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</si>
  <si>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</si>
  <si>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</si>
  <si>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</si>
  <si>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</si>
  <si>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</si>
  <si>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</si>
  <si>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</si>
  <si>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</si>
  <si>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</si>
  <si>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</si>
  <si>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</si>
  <si>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</si>
  <si>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</si>
  <si>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</si>
  <si>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</si>
  <si>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</si>
  <si>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</si>
  <si>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</si>
  <si>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</si>
  <si>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</si>
  <si>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</si>
  <si>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</si>
  <si>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</si>
  <si>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</si>
  <si>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</si>
  <si>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</si>
  <si>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</si>
  <si>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</si>
  <si>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</si>
  <si>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</si>
  <si>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</si>
  <si>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</si>
  <si>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</si>
  <si>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</si>
  <si>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</si>
  <si>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</si>
  <si>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</si>
  <si>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</si>
  <si>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</si>
  <si>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</si>
  <si>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</si>
  <si>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</si>
  <si>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</si>
  <si>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</si>
  <si>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</si>
  <si>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</si>
  <si>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</si>
  <si>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</si>
  <si>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</si>
  <si>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</si>
  <si>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</si>
  <si>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</si>
  <si>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</si>
  <si>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</si>
  <si>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</si>
  <si>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</si>
  <si>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</si>
  <si>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</si>
  <si>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</si>
  <si>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</si>
  <si>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</si>
  <si>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</si>
  <si>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</si>
  <si>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</si>
  <si>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</si>
  <si>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</si>
  <si>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</si>
  <si>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</si>
  <si>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</si>
  <si>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</si>
  <si>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</si>
  <si>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</si>
  <si>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</si>
  <si>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</si>
  <si>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</si>
  <si>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</si>
  <si>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</si>
  <si>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</si>
  <si>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</si>
  <si>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</si>
  <si>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</si>
  <si>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</si>
  <si>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</si>
  <si>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</si>
  <si>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</si>
  <si>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</si>
  <si>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</si>
  <si>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</si>
  <si>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</si>
  <si>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</si>
  <si>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</si>
  <si>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</si>
  <si>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</si>
  <si>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</si>
  <si>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</si>
  <si>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</si>
  <si>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</si>
  <si>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</si>
  <si>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</si>
  <si>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</si>
  <si>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</si>
  <si>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</si>
  <si>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</si>
  <si>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</si>
  <si>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</si>
  <si>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</si>
  <si>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</si>
  <si>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</si>
  <si>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</si>
  <si>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</si>
  <si>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</si>
  <si>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</si>
  <si>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</si>
  <si>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</si>
  <si>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</si>
  <si>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</si>
  <si>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</si>
  <si>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</si>
  <si>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</si>
  <si>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</si>
  <si>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</si>
  <si>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</si>
  <si>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</si>
  <si>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</si>
  <si>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</si>
  <si>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</si>
  <si>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</si>
  <si>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</si>
  <si>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</si>
  <si>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</si>
  <si>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</si>
  <si>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</si>
  <si>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</si>
  <si>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</si>
  <si>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</si>
  <si>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</si>
  <si>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</si>
  <si>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</si>
  <si>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</si>
  <si>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</si>
  <si>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</si>
  <si>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</si>
  <si>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</si>
  <si>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</si>
  <si>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</si>
  <si>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</si>
  <si>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</si>
  <si>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</si>
  <si>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</si>
  <si>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</si>
  <si>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</si>
  <si>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</si>
  <si>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</si>
  <si>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</si>
  <si>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</si>
  <si>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</si>
  <si>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</si>
  <si>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</si>
  <si>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</si>
  <si>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</si>
  <si>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</si>
  <si>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</si>
  <si>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</si>
  <si>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</si>
  <si>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</si>
  <si>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</si>
  <si>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</si>
  <si>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</si>
  <si>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</si>
  <si>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</si>
  <si>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</si>
  <si>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</si>
  <si>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</si>
  <si>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</si>
  <si>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</si>
  <si>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</si>
  <si>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</si>
  <si>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</si>
  <si>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</si>
  <si>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</si>
  <si>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</si>
  <si>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</si>
  <si>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</si>
  <si>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</si>
  <si>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</si>
  <si>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</si>
  <si>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</si>
  <si>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</si>
  <si>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</si>
  <si>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</si>
  <si>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</si>
  <si>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</si>
  <si>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</si>
  <si>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</si>
  <si>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</si>
  <si>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</si>
  <si>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</si>
  <si>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</si>
  <si>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</si>
  <si>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</si>
  <si>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</si>
  <si>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</si>
  <si>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</si>
  <si>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</si>
  <si>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</si>
  <si>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</si>
  <si>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</si>
  <si>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</si>
  <si>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</si>
  <si>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</si>
  <si>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</si>
  <si>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</si>
  <si>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</si>
  <si>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</si>
  <si>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</si>
  <si>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</si>
  <si>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</si>
  <si>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</si>
  <si>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</si>
  <si>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</si>
  <si>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</si>
  <si>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</si>
  <si>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</si>
  <si>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</si>
  <si>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</si>
  <si>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</si>
  <si>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</si>
  <si>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</si>
  <si>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</si>
  <si>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</si>
  <si>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</si>
  <si>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</si>
  <si>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</si>
  <si>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</si>
  <si>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</si>
  <si>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</si>
  <si>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</si>
  <si>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</si>
  <si>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</si>
  <si>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</si>
  <si>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</si>
  <si>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</si>
  <si>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</si>
  <si>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</si>
  <si>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</si>
  <si>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</si>
  <si>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</si>
  <si>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</si>
  <si>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</si>
  <si>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</si>
  <si>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</si>
  <si>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</si>
  <si>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</si>
  <si>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</si>
  <si>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</si>
  <si>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</si>
  <si>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</si>
  <si>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</si>
  <si>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</si>
  <si>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</si>
  <si>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</si>
  <si>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</si>
  <si>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</si>
  <si>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</si>
  <si>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</si>
  <si>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</si>
  <si>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</si>
  <si>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</si>
  <si>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</si>
  <si>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</si>
  <si>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</si>
  <si>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</si>
  <si>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</si>
  <si>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</si>
  <si>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</si>
  <si>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</si>
  <si>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</si>
  <si>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</si>
  <si>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</si>
  <si>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</si>
  <si>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</si>
  <si>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</si>
  <si>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</si>
  <si>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</si>
  <si>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</si>
  <si>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</si>
  <si>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</si>
  <si>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</si>
  <si>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</si>
  <si>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</si>
  <si>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</si>
  <si>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</si>
  <si>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</si>
  <si>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</si>
  <si>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</si>
  <si>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</si>
  <si>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</si>
  <si>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</si>
  <si>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</si>
  <si>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</si>
  <si>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</si>
  <si>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</si>
  <si>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</si>
  <si>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</si>
  <si>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</si>
  <si>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</si>
  <si>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</si>
  <si>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</si>
  <si>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</si>
  <si>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</si>
  <si>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</si>
  <si>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</si>
  <si>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</si>
  <si>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</si>
  <si>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</si>
  <si>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</si>
  <si>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</si>
  <si>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</si>
  <si>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</si>
  <si>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</si>
  <si>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</si>
  <si>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</si>
  <si>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</si>
  <si>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</si>
  <si>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</si>
  <si>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</si>
  <si>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</si>
  <si>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</si>
  <si>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</si>
  <si>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</si>
  <si>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</si>
  <si>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</si>
  <si>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</si>
  <si>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</si>
  <si>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</si>
  <si>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</si>
  <si>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</si>
  <si>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</si>
  <si>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</si>
  <si>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</si>
  <si>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</si>
  <si>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</si>
  <si>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</si>
  <si>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</si>
  <si>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</si>
  <si>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</si>
  <si>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</si>
  <si>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</si>
  <si>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</si>
  <si>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</si>
  <si>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</si>
  <si>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</si>
  <si>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</si>
  <si>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</si>
  <si>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</si>
  <si>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</si>
  <si>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</si>
  <si>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</si>
  <si>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</si>
  <si>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</si>
  <si>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</si>
  <si>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</si>
  <si>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</si>
  <si>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</si>
  <si>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</si>
  <si>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</si>
  <si>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</si>
  <si>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</si>
  <si>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</si>
  <si>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</si>
  <si>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</si>
  <si>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</si>
  <si>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</si>
  <si>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</si>
  <si>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</si>
  <si>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</si>
  <si>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</si>
  <si>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</si>
  <si>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</si>
  <si>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</si>
  <si>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</si>
  <si>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</si>
  <si>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</si>
  <si>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</si>
  <si>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</si>
  <si>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</si>
  <si>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</si>
  <si>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</si>
  <si>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</si>
  <si>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</si>
  <si>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</si>
  <si>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</si>
  <si>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</si>
  <si>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</si>
  <si>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</si>
  <si>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</si>
  <si>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</si>
  <si>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</si>
  <si>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</si>
  <si>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</si>
  <si>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</si>
  <si>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</si>
  <si>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</si>
  <si>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</si>
  <si>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</si>
  <si>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</si>
  <si>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</si>
  <si>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</si>
  <si>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</si>
  <si>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</si>
  <si>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</si>
  <si>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</si>
  <si>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</si>
  <si>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</si>
  <si>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</si>
  <si>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</si>
  <si>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</si>
  <si>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</si>
  <si>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</si>
  <si>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</si>
  <si>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</si>
  <si>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</si>
  <si>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</si>
  <si>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</si>
  <si>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</si>
  <si>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</si>
  <si>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</si>
  <si>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</si>
  <si>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</si>
  <si>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</si>
  <si>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</si>
  <si>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</si>
  <si>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</si>
  <si>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</si>
  <si>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</si>
  <si>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</si>
  <si>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</si>
  <si>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</si>
  <si>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</si>
  <si>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</si>
  <si>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</si>
  <si>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</si>
  <si>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</si>
  <si>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</si>
  <si>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</si>
  <si>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</si>
  <si>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</si>
  <si>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</si>
  <si>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</si>
  <si>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</si>
  <si>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</si>
  <si>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</si>
  <si>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</si>
  <si>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</si>
  <si>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</si>
  <si>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</si>
  <si>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</si>
  <si>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</si>
  <si>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</si>
  <si>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</si>
  <si>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</si>
  <si>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</si>
  <si>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</si>
  <si>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</si>
  <si>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</si>
  <si>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</si>
  <si>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</si>
  <si>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</si>
  <si>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</si>
  <si>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</si>
  <si>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</si>
  <si>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</si>
  <si>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</si>
  <si>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</si>
  <si>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</si>
  <si>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</si>
  <si>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</si>
  <si>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</si>
  <si>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</si>
  <si>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</si>
  <si>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</si>
  <si>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</si>
  <si>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</si>
  <si>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</si>
  <si>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</si>
  <si>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</si>
  <si>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</si>
  <si>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</si>
  <si>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</si>
  <si>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</si>
  <si>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</si>
  <si>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</si>
  <si>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</si>
  <si>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</si>
  <si>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</si>
  <si>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</si>
  <si>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</si>
  <si>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</si>
  <si>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</si>
  <si>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</si>
  <si>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</si>
  <si>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</si>
  <si>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</si>
  <si>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</si>
  <si>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</si>
  <si>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</si>
  <si>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</si>
  <si>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</si>
  <si>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</si>
  <si>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</si>
  <si>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</si>
  <si>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</si>
  <si>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</si>
  <si>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</si>
  <si>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</si>
  <si>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</si>
  <si>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</si>
  <si>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</si>
  <si>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</si>
  <si>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</si>
  <si>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</si>
  <si>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</si>
  <si>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</si>
  <si>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</si>
  <si>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</si>
  <si>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</si>
  <si>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</si>
  <si>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</si>
  <si>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</si>
  <si>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</si>
  <si>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</si>
  <si>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</si>
  <si>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</si>
  <si>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</si>
  <si>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</si>
  <si>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</si>
  <si>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</si>
  <si>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</si>
  <si>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</si>
  <si>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</si>
  <si>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</si>
  <si>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</si>
  <si>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</si>
  <si>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</si>
  <si>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</si>
  <si>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</si>
  <si>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</si>
  <si>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</si>
  <si>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</si>
  <si>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</si>
  <si>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</si>
  <si>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</si>
  <si>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</si>
  <si>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</si>
  <si>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</si>
  <si>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</si>
  <si>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</si>
  <si>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</si>
  <si>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</si>
  <si>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</si>
  <si>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</si>
  <si>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</si>
  <si>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</si>
  <si>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</si>
  <si>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</si>
  <si>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</si>
  <si>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</si>
  <si>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</si>
  <si>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</si>
  <si>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</si>
  <si>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</si>
  <si>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</si>
  <si>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</si>
  <si>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</si>
  <si>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</si>
  <si>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</si>
  <si>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</si>
  <si>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</si>
  <si>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</si>
  <si>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</si>
  <si>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</si>
  <si>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</si>
  <si>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</si>
  <si>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</si>
  <si>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</si>
  <si>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</si>
  <si>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</si>
  <si>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</si>
  <si>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</si>
  <si>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</si>
  <si>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</si>
  <si>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</si>
  <si>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</si>
  <si>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</si>
  <si>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</si>
  <si>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</si>
  <si>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</si>
  <si>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</si>
  <si>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</si>
  <si>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</si>
  <si>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</si>
  <si>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</si>
  <si>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</si>
  <si>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</si>
  <si>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</si>
  <si>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</si>
  <si>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</si>
  <si>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</si>
  <si>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</si>
  <si>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</si>
  <si>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</si>
  <si>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</si>
  <si>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</si>
  <si>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</si>
  <si>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</si>
  <si>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</si>
  <si>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</si>
  <si>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</si>
  <si>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</si>
  <si>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</si>
  <si>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</si>
  <si>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</si>
  <si>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</si>
  <si>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</si>
  <si>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</si>
  <si>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</si>
  <si>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</si>
  <si>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</si>
  <si>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</si>
  <si>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</si>
  <si>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</si>
  <si>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</si>
  <si>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</si>
  <si>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</si>
  <si>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</si>
  <si>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</si>
  <si>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</si>
  <si>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</si>
  <si>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</si>
  <si>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</si>
  <si>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</si>
  <si>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</si>
  <si>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</si>
  <si>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</si>
  <si>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</si>
  <si>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</si>
  <si>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</si>
  <si>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</si>
  <si>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</si>
  <si>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</si>
  <si>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</si>
  <si>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</si>
  <si>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</si>
  <si>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</si>
  <si>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</si>
  <si>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</si>
  <si>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</si>
  <si>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</si>
  <si>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</si>
  <si>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</si>
  <si>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</si>
  <si>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</si>
  <si>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</si>
  <si>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</si>
  <si>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</si>
  <si>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</si>
  <si>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</si>
  <si>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</si>
  <si>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</si>
  <si>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</si>
  <si>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</si>
  <si>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</si>
  <si>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</si>
  <si>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</si>
  <si>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</si>
  <si>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</si>
  <si>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</si>
  <si>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</si>
  <si>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</si>
  <si>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</si>
  <si>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</si>
  <si>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</si>
  <si>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</si>
  <si>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</si>
  <si>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</si>
  <si>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</si>
  <si>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</si>
  <si>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</si>
  <si>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</si>
  <si>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</si>
  <si>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</si>
  <si>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</si>
  <si>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</si>
  <si>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</si>
  <si>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</si>
  <si>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</si>
  <si>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</si>
  <si>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</si>
  <si>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</si>
  <si>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</si>
  <si>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</si>
  <si>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</si>
  <si>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</si>
  <si>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</si>
  <si>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</si>
  <si>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</si>
  <si>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</si>
  <si>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</si>
  <si>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</si>
  <si>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</si>
  <si>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</si>
  <si>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</si>
  <si>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</si>
  <si>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</si>
  <si>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</si>
  <si>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</si>
  <si>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</si>
  <si>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</si>
  <si>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</si>
  <si>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</si>
  <si>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</si>
  <si>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</si>
  <si>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</si>
  <si>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</si>
  <si>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</si>
  <si>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</si>
  <si>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</si>
  <si>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</si>
  <si>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</si>
  <si>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</si>
  <si>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</si>
  <si>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</si>
  <si>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</si>
  <si>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</si>
  <si>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</si>
  <si>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</si>
  <si>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</si>
  <si>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</si>
  <si>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</si>
  <si>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</si>
  <si>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</si>
  <si>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</si>
  <si>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</si>
  <si>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</si>
  <si>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</si>
  <si>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</si>
  <si>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</si>
  <si>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</si>
  <si>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</si>
  <si>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</si>
  <si>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</si>
  <si>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</si>
  <si>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</si>
  <si>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</si>
  <si>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</si>
  <si>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</si>
  <si>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</si>
  <si>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</si>
  <si>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</si>
  <si>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</si>
  <si>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</si>
  <si>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</si>
  <si>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</si>
  <si>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</si>
  <si>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</si>
  <si>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</si>
  <si>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</si>
  <si>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</si>
  <si>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</si>
  <si>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</si>
  <si>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</si>
  <si>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</si>
  <si>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</si>
  <si>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</si>
  <si>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</si>
  <si>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</si>
  <si>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</si>
  <si>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</si>
  <si>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</si>
  <si>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</si>
  <si>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</si>
  <si>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</si>
  <si>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</si>
  <si>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</si>
  <si>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</si>
  <si>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</si>
  <si>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</si>
  <si>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</si>
  <si>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</si>
  <si>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</si>
  <si>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</si>
  <si>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</si>
  <si>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</si>
  <si>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</si>
  <si>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</si>
  <si>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</si>
  <si>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</si>
  <si>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</si>
  <si>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</si>
  <si>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</si>
  <si>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</si>
  <si>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</si>
  <si>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</si>
  <si>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</si>
  <si>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</si>
  <si>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</si>
  <si>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</si>
  <si>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</si>
  <si>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</si>
  <si>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</si>
  <si>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</si>
  <si>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</si>
  <si>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</si>
  <si>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</si>
  <si>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</si>
  <si>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</si>
  <si>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</si>
  <si>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</si>
  <si>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</si>
  <si>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</si>
  <si>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</si>
  <si>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</si>
  <si>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</si>
  <si>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</si>
  <si>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</si>
  <si>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</si>
  <si>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</si>
  <si>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</si>
  <si>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</si>
  <si>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</si>
  <si>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</si>
  <si>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</si>
  <si>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</si>
  <si>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</si>
  <si>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</si>
  <si>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</si>
  <si>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</si>
  <si>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</si>
  <si>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</si>
  <si>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</si>
  <si>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</si>
  <si>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</si>
  <si>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</si>
  <si>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</si>
  <si>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</si>
  <si>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</si>
  <si>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</si>
  <si>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</si>
  <si>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</si>
  <si>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</si>
  <si>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</si>
  <si>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</si>
  <si>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</si>
  <si>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</si>
  <si>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</si>
  <si>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</si>
  <si>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</si>
  <si>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</si>
  <si>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</si>
  <si>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</si>
  <si>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</si>
  <si>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</si>
  <si>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</si>
  <si>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</si>
  <si>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</si>
  <si>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</si>
  <si>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</si>
  <si>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</si>
  <si>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</si>
  <si>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</si>
  <si>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</si>
  <si>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</si>
  <si>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</si>
  <si>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</si>
  <si>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</si>
  <si>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</si>
  <si>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</si>
  <si>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</si>
  <si>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</si>
  <si>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</si>
  <si>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</si>
  <si>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</si>
  <si>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</si>
  <si>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</si>
  <si>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</si>
  <si>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</si>
  <si>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</si>
  <si>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</si>
  <si>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</si>
  <si>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</si>
  <si>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</si>
  <si>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</si>
  <si>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</si>
  <si>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</si>
  <si>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</si>
  <si>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</si>
  <si>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</si>
  <si>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</si>
  <si>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</si>
  <si>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</si>
  <si>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</si>
  <si>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</si>
  <si>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</si>
  <si>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</si>
  <si>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</si>
  <si>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</si>
  <si>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</si>
  <si>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</si>
  <si>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</si>
  <si>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</si>
  <si>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</si>
  <si>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</si>
  <si>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</si>
  <si>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</si>
  <si>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</si>
  <si>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</si>
  <si>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</si>
  <si>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</si>
  <si>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</si>
  <si>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</si>
  <si>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</si>
  <si>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</si>
  <si>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</si>
  <si>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</si>
  <si>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</si>
  <si>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</si>
  <si>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</si>
  <si>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</si>
  <si>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</si>
  <si>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</si>
  <si>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</si>
  <si>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</si>
  <si>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</si>
  <si>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</si>
  <si>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</si>
  <si>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</si>
  <si>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</si>
  <si>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</si>
  <si>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</si>
  <si>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</si>
  <si>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</si>
  <si>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</si>
  <si>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</si>
  <si>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</si>
  <si>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</si>
  <si>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</si>
  <si>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</si>
  <si>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</si>
  <si>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</si>
  <si>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</si>
  <si>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</si>
  <si>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</si>
  <si>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</si>
  <si>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</si>
  <si>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</si>
  <si>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</si>
  <si>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</si>
  <si>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</si>
  <si>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</si>
  <si>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</si>
  <si>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</si>
  <si>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</si>
  <si>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</si>
  <si>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</si>
  <si>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</si>
  <si>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</si>
  <si>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</si>
  <si>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</si>
  <si>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</si>
  <si>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</si>
  <si>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</si>
  <si>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</si>
  <si>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</si>
  <si>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</si>
  <si>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</si>
  <si>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</si>
  <si>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</si>
  <si>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</si>
  <si>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</si>
  <si>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</si>
  <si>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</si>
  <si>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</si>
  <si>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</si>
  <si>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</si>
  <si>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</si>
  <si>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</si>
  <si>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</si>
  <si>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</si>
  <si>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</si>
  <si>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</si>
  <si>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</si>
  <si>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</si>
  <si>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</si>
  <si>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</si>
  <si>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</si>
  <si>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</si>
  <si>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</si>
  <si>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</si>
  <si>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</si>
  <si>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</si>
  <si>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</si>
  <si>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</si>
  <si>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</si>
  <si>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</si>
  <si>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</si>
  <si>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</si>
  <si>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</si>
  <si>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</si>
  <si>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</si>
  <si>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</si>
  <si>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</si>
  <si>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</si>
  <si>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</si>
  <si>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</si>
  <si>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</si>
  <si>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</si>
  <si>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</si>
  <si>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</si>
  <si>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</si>
  <si>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</si>
  <si>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</si>
  <si>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</si>
  <si>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</si>
  <si>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</si>
  <si>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</si>
  <si>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</si>
  <si>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</si>
  <si>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</si>
  <si>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</si>
  <si>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</si>
  <si>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</si>
  <si>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</si>
  <si>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</si>
  <si>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</si>
  <si>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</si>
  <si>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</si>
  <si>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</si>
  <si>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</si>
  <si>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</si>
  <si>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</si>
  <si>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</si>
  <si>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</si>
  <si>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</si>
  <si>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</si>
  <si>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</si>
  <si>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</si>
  <si>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</si>
  <si>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</si>
  <si>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</si>
  <si>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</si>
  <si>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</si>
  <si>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</si>
  <si>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</si>
  <si>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</si>
  <si>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</si>
  <si>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</si>
  <si>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</si>
  <si>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</si>
  <si>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</si>
  <si>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</si>
  <si>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</si>
  <si>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</si>
  <si>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</si>
  <si>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</si>
  <si>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</si>
  <si>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</si>
  <si>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</si>
  <si>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</si>
  <si>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</si>
  <si>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</si>
  <si>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</si>
  <si>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</si>
  <si>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</si>
  <si>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</si>
  <si>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</si>
  <si>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</si>
  <si>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</si>
  <si>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</si>
  <si>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</si>
  <si>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</si>
  <si>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</si>
  <si>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</si>
  <si>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</si>
  <si>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</si>
  <si>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</si>
  <si>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</si>
  <si>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</si>
  <si>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</si>
  <si>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</si>
  <si>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</si>
  <si>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</si>
  <si>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</si>
  <si>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</si>
  <si>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</si>
  <si>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</si>
  <si>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</si>
  <si>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</si>
  <si>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</si>
  <si>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</si>
  <si>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</si>
  <si>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</si>
  <si>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</si>
  <si>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</si>
  <si>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</si>
  <si>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</si>
  <si>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</si>
  <si>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</si>
  <si>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</si>
  <si>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</si>
  <si>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</si>
  <si>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</si>
  <si>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</si>
  <si>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</si>
  <si>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</si>
  <si>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</si>
  <si>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</si>
  <si>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</si>
  <si>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</si>
  <si>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</si>
  <si>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</si>
  <si>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</si>
  <si>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</si>
  <si>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</si>
  <si>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</si>
  <si>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</si>
  <si>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</si>
  <si>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</si>
  <si>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</si>
  <si>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</si>
  <si>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</si>
  <si>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</si>
  <si>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</si>
  <si>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</si>
  <si>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</si>
  <si>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</si>
  <si>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</si>
  <si>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</si>
  <si>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</si>
  <si>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</si>
  <si>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</si>
  <si>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</si>
  <si>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</si>
  <si>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</si>
  <si>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</si>
  <si>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</si>
  <si>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</si>
  <si>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</si>
  <si>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</si>
  <si>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</si>
  <si>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</si>
  <si>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</si>
  <si>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</si>
  <si>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</si>
  <si>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</si>
  <si>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</si>
  <si>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</si>
  <si>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</si>
  <si>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</si>
  <si>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</si>
  <si>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</si>
  <si>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</si>
  <si>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</si>
  <si>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</si>
  <si>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</si>
  <si>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</si>
  <si>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</si>
  <si>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</si>
  <si>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</si>
  <si>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</si>
  <si>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</si>
  <si>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</si>
  <si>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</si>
  <si>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</si>
  <si>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</si>
  <si>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</si>
  <si>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</si>
  <si>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</si>
  <si>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</si>
  <si>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</si>
  <si>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</si>
  <si>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</si>
  <si>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</si>
  <si>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</si>
  <si>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</si>
  <si>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</si>
  <si>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</si>
  <si>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</si>
  <si>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</si>
  <si>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</si>
  <si>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</si>
  <si>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</si>
  <si>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</si>
  <si>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</si>
  <si>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</si>
  <si>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</si>
  <si>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</si>
  <si>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</si>
  <si>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</si>
  <si>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</si>
  <si>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</si>
  <si>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</si>
  <si>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</si>
  <si>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</si>
  <si>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</si>
  <si>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</si>
  <si>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</si>
  <si>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</si>
  <si>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</si>
  <si>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</si>
  <si>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</si>
  <si>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</si>
  <si>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</si>
  <si>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</si>
  <si>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</si>
  <si>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</si>
  <si>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</si>
  <si>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</si>
  <si>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</si>
  <si>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</si>
  <si>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</si>
  <si>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</si>
  <si>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</si>
  <si>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</si>
  <si>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</si>
  <si>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</si>
  <si>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</si>
  <si>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</si>
  <si>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</si>
  <si>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</si>
  <si>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</si>
  <si>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</si>
  <si>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</si>
  <si>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</si>
  <si>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</si>
  <si>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</si>
  <si>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</si>
  <si>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</si>
  <si>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</si>
  <si>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</si>
  <si>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</si>
  <si>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</si>
  <si>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</si>
  <si>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</si>
  <si>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</si>
  <si>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</si>
  <si>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</si>
  <si>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</si>
  <si>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</si>
  <si>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</si>
  <si>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</si>
  <si>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</si>
  <si>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</si>
  <si>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</si>
  <si>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</si>
  <si>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</si>
  <si>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</si>
  <si>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</si>
  <si>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</si>
  <si>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</si>
  <si>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</si>
  <si>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</si>
  <si>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</si>
  <si>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</si>
  <si>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</si>
  <si>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</si>
  <si>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</si>
  <si>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</si>
  <si>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</si>
  <si>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</si>
  <si>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</si>
  <si>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</si>
  <si>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</si>
  <si>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</si>
  <si>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</si>
  <si>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</si>
  <si>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</si>
  <si>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</si>
  <si>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</si>
  <si>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</si>
  <si>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</si>
  <si>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</si>
  <si>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</si>
  <si>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</si>
  <si>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</si>
  <si>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</si>
  <si>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</si>
  <si>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</si>
  <si>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</si>
  <si>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</si>
  <si>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</si>
  <si>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</si>
  <si>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</si>
  <si>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</si>
  <si>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</si>
  <si>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</si>
  <si>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</si>
  <si>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</si>
  <si>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</si>
  <si>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</si>
  <si>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</si>
  <si>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</si>
  <si>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</si>
  <si>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</si>
  <si>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</si>
  <si>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</si>
  <si>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</si>
  <si>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</si>
  <si>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</si>
  <si>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</si>
  <si>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</si>
  <si>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</si>
  <si>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</si>
  <si>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</si>
  <si>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</si>
  <si>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</si>
  <si>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</si>
  <si>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</si>
  <si>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</si>
  <si>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</si>
  <si>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</si>
  <si>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</si>
  <si>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</si>
  <si>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</si>
  <si>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</si>
  <si>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</si>
  <si>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</si>
  <si>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</si>
  <si>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</si>
  <si>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</si>
  <si>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</si>
  <si>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</si>
  <si>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</si>
  <si>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</si>
  <si>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</si>
  <si>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</si>
  <si>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</si>
  <si>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</si>
  <si>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</si>
  <si>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</si>
  <si>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</si>
  <si>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</si>
  <si>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</si>
  <si>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</si>
  <si>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</si>
  <si>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</si>
  <si>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</si>
  <si>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</si>
  <si>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</si>
  <si>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</si>
  <si>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</si>
  <si>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</si>
  <si>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</si>
  <si>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</si>
  <si>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</si>
  <si>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</si>
  <si>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</si>
  <si>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</si>
  <si>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</si>
  <si>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</si>
  <si>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</si>
  <si>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</si>
  <si>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</si>
  <si>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</si>
  <si>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</si>
  <si>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</si>
  <si>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</si>
  <si>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</si>
  <si>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</si>
  <si>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</si>
  <si>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</si>
  <si>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</si>
  <si>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</si>
  <si>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</si>
  <si>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</si>
  <si>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</si>
  <si>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</si>
  <si>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</si>
  <si>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</si>
  <si>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</si>
  <si>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</si>
  <si>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</si>
  <si>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</si>
  <si>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</si>
  <si>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</si>
  <si>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</si>
  <si>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</si>
  <si>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</si>
  <si>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</si>
  <si>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</si>
  <si>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</si>
  <si>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</si>
  <si>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</si>
  <si>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</si>
  <si>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</si>
  <si>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</si>
  <si>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</si>
  <si>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</si>
  <si>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</si>
  <si>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</si>
  <si>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</si>
  <si>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</si>
  <si>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</si>
  <si>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</si>
  <si>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</si>
  <si>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</si>
  <si>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</si>
  <si>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</si>
  <si>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</si>
  <si>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</si>
  <si>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</si>
  <si>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</si>
  <si>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</si>
  <si>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</si>
  <si>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</si>
  <si>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</si>
  <si>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</si>
  <si>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</si>
  <si>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</si>
  <si>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</si>
  <si>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</si>
  <si>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</si>
  <si>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</si>
  <si>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</si>
  <si>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</si>
  <si>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</si>
  <si>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</si>
  <si>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</si>
  <si>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</si>
  <si>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</si>
  <si>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</si>
  <si>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</si>
  <si>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</si>
  <si>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</si>
  <si>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</si>
  <si>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</si>
  <si>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</si>
  <si>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</si>
  <si>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</si>
  <si>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</si>
  <si>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</si>
  <si>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</si>
  <si>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</si>
  <si>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</si>
  <si>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</si>
  <si>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</si>
  <si>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</si>
  <si>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</si>
  <si>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</si>
  <si>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</si>
  <si>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</si>
  <si>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</si>
  <si>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</si>
  <si>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</si>
  <si>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</si>
  <si>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</si>
  <si>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</si>
  <si>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</si>
  <si>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</si>
  <si>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</si>
  <si>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</si>
  <si>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</si>
  <si>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</si>
  <si>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</si>
  <si>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</si>
  <si>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</si>
  <si>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</si>
  <si>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</si>
  <si>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</si>
  <si>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</si>
  <si>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</si>
  <si>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</si>
  <si>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</si>
  <si>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</si>
  <si>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</si>
  <si>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</si>
  <si>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</si>
  <si>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</si>
  <si>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</si>
  <si>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</si>
  <si>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</si>
  <si>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</si>
  <si>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</si>
  <si>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</si>
  <si>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</si>
  <si>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</si>
  <si>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</si>
  <si>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</si>
  <si>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</si>
  <si>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</si>
  <si>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</si>
  <si>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</si>
  <si>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</si>
  <si>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</si>
  <si>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</si>
  <si>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</si>
  <si>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</si>
  <si>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</si>
  <si>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</si>
  <si>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</si>
  <si>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</si>
  <si>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</si>
  <si>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</si>
  <si>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</si>
  <si>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</si>
  <si>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</si>
  <si>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</si>
  <si>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</si>
  <si>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</si>
  <si>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</si>
  <si>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</si>
  <si>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</si>
  <si>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</si>
  <si>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</si>
  <si>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</si>
  <si>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</si>
  <si>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</si>
  <si>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</si>
  <si>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</si>
  <si>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</si>
  <si>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</si>
  <si>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</si>
  <si>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</si>
  <si>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</si>
  <si>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</si>
  <si>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</si>
  <si>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</si>
  <si>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</si>
  <si>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</si>
  <si>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</si>
  <si>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</si>
  <si>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</si>
  <si>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</si>
  <si>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</si>
  <si>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</si>
  <si>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</si>
  <si>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</si>
  <si>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</si>
  <si>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</si>
  <si>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</si>
  <si>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</si>
  <si>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</si>
  <si>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</si>
  <si>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</si>
  <si>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</si>
  <si>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</si>
  <si>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</si>
  <si>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</si>
  <si>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</si>
  <si>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</si>
  <si>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</si>
  <si>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</si>
  <si>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</si>
  <si>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</si>
  <si>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</si>
  <si>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</si>
  <si>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</si>
  <si>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</si>
  <si>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</si>
  <si>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</si>
  <si>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</si>
  <si>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</si>
  <si>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</si>
  <si>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</si>
  <si>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</si>
  <si>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</si>
  <si>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</si>
  <si>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</si>
  <si>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</si>
  <si>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</si>
  <si>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</si>
  <si>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</si>
  <si>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</si>
  <si>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</si>
  <si>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</si>
  <si>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</si>
  <si>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</si>
  <si>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</si>
  <si>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</si>
  <si>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</si>
  <si>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</si>
  <si>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</si>
  <si>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</si>
  <si>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</si>
  <si>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</si>
  <si>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</si>
  <si>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</si>
  <si>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</si>
  <si>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</si>
  <si>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</si>
  <si>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</si>
  <si>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</si>
  <si>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</si>
  <si>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</si>
  <si>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</si>
  <si>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</si>
  <si>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</si>
  <si>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</si>
  <si>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</si>
  <si>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</si>
  <si>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</si>
  <si>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</si>
  <si>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</si>
  <si>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</si>
  <si>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</si>
  <si>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</si>
  <si>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</si>
  <si>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</si>
  <si>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</si>
  <si>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</si>
  <si>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</si>
  <si>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</si>
  <si>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</si>
  <si>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</si>
  <si>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</si>
  <si>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</si>
  <si>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</si>
  <si>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</si>
  <si>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</si>
  <si>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</si>
  <si>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</si>
  <si>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</si>
  <si>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</si>
  <si>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</si>
  <si>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</si>
  <si>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</si>
  <si>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</si>
  <si>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</si>
  <si>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</si>
  <si>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</si>
  <si>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</si>
  <si>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</si>
  <si>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</si>
  <si>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</si>
  <si>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</si>
  <si>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</si>
  <si>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</si>
  <si>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</si>
  <si>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</si>
  <si>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</si>
  <si>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</si>
  <si>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</si>
  <si>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</si>
  <si>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</si>
  <si>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</si>
  <si>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</si>
  <si>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</si>
  <si>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</si>
  <si>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</si>
  <si>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</si>
  <si>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</si>
  <si>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</si>
  <si>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</si>
  <si>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</si>
  <si>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</si>
  <si>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</si>
  <si>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</si>
  <si>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</si>
  <si>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</si>
  <si>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</si>
  <si>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</si>
  <si>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</si>
  <si>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</si>
  <si>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</si>
  <si>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</si>
  <si>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</si>
  <si>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</si>
  <si>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</si>
  <si>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</si>
  <si>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</si>
  <si>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</si>
  <si>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</si>
  <si>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</si>
  <si>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</si>
  <si>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</si>
  <si>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</si>
  <si>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</si>
  <si>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</si>
  <si>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</si>
  <si>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</si>
  <si>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</si>
  <si>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</si>
  <si>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</si>
  <si>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</si>
  <si>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</si>
  <si>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</si>
  <si>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</si>
  <si>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</si>
  <si>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</si>
  <si>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</si>
  <si>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</si>
  <si>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</si>
  <si>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</si>
  <si>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</si>
  <si>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</si>
  <si>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</si>
  <si>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</si>
  <si>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</si>
  <si>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</si>
  <si>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</si>
  <si>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</si>
  <si>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</si>
  <si>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</si>
  <si>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</si>
  <si>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</si>
  <si>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</si>
  <si>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</si>
  <si>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</si>
  <si>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</si>
  <si>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</si>
  <si>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</si>
  <si>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</si>
  <si>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</si>
  <si>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</si>
  <si>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</si>
  <si>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</si>
  <si>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</si>
  <si>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</si>
  <si>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</si>
  <si>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</si>
  <si>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</si>
  <si>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</si>
  <si>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</si>
  <si>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</si>
  <si>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</si>
  <si>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</si>
  <si>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</si>
  <si>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</si>
  <si>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</si>
  <si>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</si>
  <si>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</si>
  <si>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</si>
  <si>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</si>
  <si>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</si>
  <si>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</si>
  <si>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</si>
  <si>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</si>
  <si>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</si>
  <si>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</si>
  <si>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</si>
  <si>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</si>
  <si>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</si>
  <si>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</si>
  <si>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</si>
  <si>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</si>
  <si>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</si>
  <si>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</si>
  <si>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</si>
  <si>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</si>
  <si>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</si>
  <si>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</si>
  <si>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</si>
  <si>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</si>
  <si>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</si>
  <si>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</si>
  <si>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</si>
  <si>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</si>
  <si>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</si>
  <si>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</si>
  <si>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</si>
  <si>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</si>
  <si>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</si>
  <si>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</si>
  <si>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</si>
  <si>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</si>
  <si>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</si>
  <si>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</si>
  <si>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</si>
  <si>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</si>
  <si>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</si>
  <si>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</si>
  <si>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</si>
  <si>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</si>
  <si>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</si>
  <si>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</si>
  <si>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</si>
  <si>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</si>
  <si>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</si>
  <si>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</si>
  <si>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</si>
  <si>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</si>
  <si>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</si>
  <si>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</si>
  <si>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</si>
  <si>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</si>
  <si>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</si>
  <si>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</si>
  <si>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</si>
  <si>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</si>
  <si>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</si>
  <si>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</si>
  <si>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</si>
  <si>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</si>
  <si>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</si>
  <si>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</si>
  <si>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</si>
  <si>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</si>
  <si>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</si>
  <si>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</si>
  <si>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</si>
  <si>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</si>
  <si>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</si>
  <si>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</si>
  <si>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</si>
  <si>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</si>
  <si>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</si>
  <si>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</si>
  <si>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</si>
  <si>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</si>
  <si>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</si>
  <si>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</si>
  <si>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</si>
  <si>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</si>
  <si>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</si>
  <si>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</si>
  <si>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</si>
  <si>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</si>
  <si>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</si>
  <si>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</si>
  <si>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</si>
  <si>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</si>
  <si>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</si>
  <si>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</si>
  <si>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</si>
  <si>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</si>
  <si>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</si>
  <si>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</si>
  <si>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</si>
  <si>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</si>
  <si>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</si>
  <si>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</si>
  <si>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</si>
  <si>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</si>
  <si>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</si>
  <si>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</si>
  <si>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</si>
  <si>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</si>
  <si>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</si>
  <si>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</si>
  <si>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</si>
  <si>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</si>
  <si>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</si>
  <si>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</si>
  <si>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</si>
  <si>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</si>
  <si>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</si>
  <si>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</si>
  <si>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</si>
  <si>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</si>
  <si>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</si>
  <si>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</si>
  <si>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</si>
  <si>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</si>
  <si>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</si>
  <si>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</si>
  <si>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</si>
  <si>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</si>
  <si>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</si>
  <si>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</si>
  <si>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</si>
  <si>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</si>
  <si>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</si>
  <si>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</si>
  <si>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</si>
  <si>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</si>
  <si>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</si>
  <si>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</si>
  <si>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</si>
  <si>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</si>
  <si>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</si>
  <si>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</si>
  <si>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</si>
  <si>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</si>
  <si>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</si>
  <si>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</si>
  <si>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</si>
  <si>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</si>
  <si>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</si>
  <si>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</si>
  <si>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</si>
  <si>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</si>
  <si>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</si>
  <si>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</si>
  <si>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</si>
  <si>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</si>
  <si>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</si>
  <si>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</si>
  <si>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</si>
  <si>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</si>
  <si>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</si>
  <si>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</si>
  <si>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</si>
  <si>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</si>
  <si>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</si>
  <si>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</si>
  <si>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</si>
  <si>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</si>
  <si>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</si>
  <si>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</si>
  <si>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</si>
  <si>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</si>
  <si>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</si>
  <si>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</si>
  <si>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</si>
  <si>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</si>
  <si>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</si>
  <si>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</si>
  <si>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</si>
  <si>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</si>
  <si>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</si>
  <si>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</si>
  <si>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</si>
  <si>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</si>
  <si>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</si>
  <si>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</si>
  <si>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</si>
  <si>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</si>
  <si>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</si>
  <si>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</si>
  <si>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</si>
  <si>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</si>
  <si>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</si>
  <si>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</si>
  <si>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</si>
  <si>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</si>
  <si>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</si>
  <si>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</si>
  <si>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</si>
  <si>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</si>
  <si>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</si>
  <si>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</si>
  <si>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</si>
  <si>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</si>
  <si>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</si>
  <si>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</si>
  <si>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</si>
  <si>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</si>
  <si>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</si>
  <si>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</si>
  <si>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</si>
  <si>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</si>
  <si>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</si>
  <si>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</si>
  <si>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</si>
  <si>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</si>
  <si>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</si>
  <si>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</si>
  <si>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</si>
  <si>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</si>
  <si>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</si>
  <si>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</si>
  <si>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</si>
  <si>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</si>
  <si>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</si>
  <si>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</si>
  <si>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</si>
  <si>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</si>
  <si>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</si>
  <si>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</si>
  <si>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</si>
  <si>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</si>
  <si>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</si>
  <si>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</si>
  <si>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</si>
  <si>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</si>
  <si>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</si>
  <si>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</si>
  <si>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</si>
  <si>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</si>
  <si>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</si>
  <si>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</si>
  <si>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</si>
  <si>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</si>
  <si>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</si>
  <si>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</si>
  <si>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</si>
  <si>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</si>
  <si>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</si>
  <si>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</si>
  <si>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</si>
  <si>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</si>
  <si>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</si>
  <si>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</si>
  <si>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</si>
  <si>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</si>
  <si>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</si>
  <si>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</si>
  <si>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</si>
  <si>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</si>
  <si>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</si>
  <si>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</si>
  <si>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</si>
  <si>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</si>
  <si>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</si>
  <si>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</si>
  <si>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</si>
  <si>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</si>
  <si>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</si>
  <si>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</si>
  <si>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</si>
  <si>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</si>
  <si>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</si>
  <si>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</si>
  <si>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</si>
  <si>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</si>
  <si>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</si>
  <si>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</si>
  <si>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</si>
  <si>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</si>
  <si>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</si>
  <si>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</si>
  <si>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</si>
  <si>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</si>
  <si>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</si>
  <si>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</si>
  <si>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</si>
  <si>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</si>
  <si>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</si>
  <si>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</si>
  <si>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</si>
  <si>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</si>
  <si>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</si>
  <si>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</si>
  <si>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</si>
  <si>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</si>
  <si>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</si>
  <si>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</si>
  <si>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</si>
  <si>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</si>
  <si>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</si>
  <si>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</si>
  <si>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</si>
  <si>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</si>
  <si>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</si>
  <si>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</si>
  <si>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</si>
  <si>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</si>
  <si>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</si>
  <si>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</si>
  <si>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</si>
  <si>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</si>
  <si>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</si>
  <si>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</si>
  <si>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</si>
  <si>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</si>
  <si>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</si>
  <si>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</si>
  <si>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</si>
  <si>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</si>
  <si>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</si>
  <si>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</si>
  <si>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</si>
  <si>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</si>
  <si>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</si>
  <si>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</si>
  <si>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</si>
  <si>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</si>
  <si>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</si>
  <si>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</si>
  <si>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</si>
  <si>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</si>
  <si>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</si>
  <si>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</si>
  <si>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</si>
  <si>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</si>
  <si>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</si>
  <si>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</si>
  <si>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</si>
  <si>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</si>
  <si>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</si>
  <si>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</si>
  <si>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</si>
  <si>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</si>
  <si>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</si>
  <si>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</si>
  <si>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</si>
  <si>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</si>
  <si>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</si>
  <si>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</si>
  <si>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</si>
  <si>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</si>
  <si>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</si>
  <si>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</si>
  <si>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</si>
  <si>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</si>
  <si>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</si>
  <si>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</si>
  <si>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</si>
  <si>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</si>
  <si>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</si>
  <si>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</si>
  <si>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</si>
  <si>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</si>
  <si>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</si>
  <si>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</si>
  <si>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</si>
  <si>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</si>
  <si>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</si>
  <si>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</si>
  <si>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</si>
  <si>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</si>
  <si>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</si>
  <si>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</si>
  <si>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</si>
  <si>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</si>
  <si>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</si>
  <si>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</si>
  <si>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</si>
  <si>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</si>
  <si>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</si>
  <si>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</si>
  <si>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</si>
  <si>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</si>
  <si>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</si>
  <si>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</si>
  <si>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</si>
  <si>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</si>
  <si>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</si>
  <si>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</si>
  <si>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</si>
  <si>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</si>
  <si>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</si>
  <si>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</si>
  <si>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</si>
  <si>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</si>
  <si>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</si>
  <si>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</si>
  <si>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</si>
  <si>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</si>
  <si>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</si>
  <si>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</si>
  <si>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</si>
  <si>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</si>
  <si>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</si>
  <si>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</si>
  <si>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</si>
  <si>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</si>
  <si>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</si>
  <si>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</si>
  <si>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</si>
  <si>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</si>
  <si>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</si>
  <si>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</si>
  <si>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</si>
  <si>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</si>
  <si>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</si>
  <si>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</si>
  <si>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</si>
  <si>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</si>
  <si>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</si>
  <si>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</si>
  <si>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</si>
  <si>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</si>
  <si>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</si>
  <si>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</si>
  <si>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</si>
  <si>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</si>
  <si>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</si>
  <si>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</si>
  <si>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</si>
  <si>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</si>
  <si>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</si>
  <si>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</si>
  <si>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</si>
  <si>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</si>
  <si>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</si>
  <si>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</si>
  <si>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</si>
  <si>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</si>
  <si>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</si>
  <si>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</si>
  <si>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</si>
  <si>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</si>
  <si>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</si>
  <si>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</si>
  <si>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</si>
  <si>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</si>
  <si>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</si>
  <si>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</si>
  <si>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</si>
  <si>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</si>
  <si>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</si>
  <si>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</si>
  <si>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</si>
  <si>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</si>
  <si>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</si>
  <si>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</si>
  <si>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</si>
  <si>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</si>
  <si>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</si>
  <si>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</si>
  <si>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</si>
  <si>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</si>
  <si>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</si>
  <si>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</si>
  <si>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</si>
  <si>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</si>
  <si>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</si>
  <si>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</si>
  <si>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</si>
  <si>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</si>
  <si>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</si>
  <si>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</si>
  <si>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</si>
  <si>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</si>
  <si>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</si>
  <si>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</si>
  <si>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</si>
  <si>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</si>
  <si>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</si>
  <si>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</si>
  <si>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</si>
  <si>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</si>
  <si>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</si>
  <si>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</si>
  <si>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</si>
  <si>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</si>
  <si>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</si>
  <si>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</si>
  <si>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</si>
  <si>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</si>
  <si>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</si>
  <si>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</si>
  <si>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</si>
  <si>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</si>
  <si>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</si>
  <si>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</si>
  <si>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</si>
  <si>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</si>
  <si>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</si>
  <si>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</si>
  <si>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</si>
  <si>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</si>
  <si>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</si>
  <si>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</si>
  <si>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</si>
  <si>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</si>
  <si>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</si>
  <si>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</si>
  <si>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</si>
  <si>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</si>
  <si>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</si>
  <si>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</si>
  <si>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</si>
  <si>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</si>
  <si>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</si>
  <si>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</si>
  <si>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</si>
  <si>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</si>
  <si>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</si>
  <si>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</si>
  <si>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</si>
  <si>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</si>
  <si>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</si>
  <si>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</si>
  <si>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</si>
  <si>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</si>
  <si>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</si>
  <si>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</si>
  <si>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</si>
  <si>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</si>
  <si>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</si>
  <si>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</si>
  <si>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</si>
  <si>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</si>
  <si>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</si>
  <si>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</si>
  <si>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</si>
  <si>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</si>
  <si>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</si>
  <si>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</si>
  <si>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</si>
  <si>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</si>
  <si>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</si>
  <si>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</si>
  <si>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</si>
  <si>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</si>
  <si>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</si>
  <si>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</si>
  <si>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</si>
  <si>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</si>
  <si>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</si>
  <si>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</si>
  <si>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</si>
  <si>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</si>
  <si>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</si>
  <si>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</si>
  <si>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</si>
  <si>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</si>
  <si>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</si>
  <si>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</si>
  <si>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</si>
  <si>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17-0119-2020</t>
  </si>
  <si>
    <t>17-0120-2020</t>
  </si>
  <si>
    <t>17-0129-2020</t>
  </si>
  <si>
    <t>17-0130-2020</t>
  </si>
  <si>
    <t>17-0147-2020</t>
  </si>
  <si>
    <t>17-0156-2020</t>
  </si>
  <si>
    <t>17-0234-2020</t>
  </si>
  <si>
    <t>17-0236-2020</t>
  </si>
  <si>
    <t>17-0238-2020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</si>
  <si>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</si>
  <si>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CON ARRIENDO -CDI- Y CENTROS DE
DESARROLLO INFANTIL SIN ARRIENDO – CDI Y DESARROLLO INFANTIL EN MEDIO FAMILIAR SIN ARRIENDO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</si>
  <si>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</si>
  <si>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</si>
  <si>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</si>
  <si>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</si>
  <si>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</si>
  <si>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</si>
  <si>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DEISY BIBIANA VARGAS RENDON</t>
  </si>
  <si>
    <t xml:space="preserve">DEISY BIBIANA VARGAS RENDON </t>
  </si>
  <si>
    <t xml:space="preserve">CALLE 10 NRO 11-41 RIOSUCIO CALDAS </t>
  </si>
  <si>
    <t>8590736/ 3137327519</t>
  </si>
  <si>
    <t xml:space="preserve">gerencia@cobienestar.org </t>
  </si>
  <si>
    <t xml:space="preserve">INSTITUTO COLOMBIANO DE BIENESTAR  FAMILIAR  ICBF </t>
  </si>
  <si>
    <t>2021-66-10001576</t>
  </si>
  <si>
    <t>66-26-2008-056</t>
  </si>
  <si>
    <t xml:space="preserve">Brindar atención a la primera infancia niños y niñas menores de seis (6) años, de familias con vulnerabilidad económica, social, cultural, nutricional y psicoafectiva, a través de los Hogares Comunitarios de Bienestar modalidad 0-7, prioritariamente en situación de desplazamiento. </t>
  </si>
  <si>
    <t>66-26-2008-086</t>
  </si>
  <si>
    <t xml:space="preserve">Brindar atención a la primera infancia niños y niñas menores de seis (6) años, de familias con vulnerabilidad económica, social, cultural, nutricional y psicoafectiva, a través de los Hogares Comunitarios de Bienestar modalidad 0-7, prioritariamente en situación de desplazamiento del centro zonal Belén de Umbría </t>
  </si>
  <si>
    <t xml:space="preserve">Apoyar a las familias en desarrollo con mujeres gestantes, madres lactantes y niños y niñas menores de dos años que se encuentran  en vulnerabilidad psicoafectiva, nutricional, económica y social prioritariamente en situación de desplazamiento. </t>
  </si>
  <si>
    <t>66-26-2008-087</t>
  </si>
  <si>
    <t>66-26-2009-045</t>
  </si>
  <si>
    <t xml:space="preserve">Brindar atención a la primera infancia niños y niñas menores de cinco años, de familias con vulnerabilidad económica, social, cultural, nutricional y psicoafectiva, a través de los Hogares Comunitarios de Bienestar del Centro Zonal Belén de Umbría, Modalidades: 0-5 años, en las siguientes formas de atención: Familiares y grupales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t>
  </si>
  <si>
    <t>66-26-2010-082</t>
  </si>
  <si>
    <t>66-26-2012-046</t>
  </si>
  <si>
    <t xml:space="preserve">Brindar atención a la primera infancia niños y niñas menores de cinco años, de familias con vulnerabilidad económica, social, cultural, nutricional y psicoafectiva, a través de los Hogares Comunitarios de Bienestar del Centro Zonal Belén de Umbría, Modalidades: 0-5 años, en las siguientes formas de atención: Familiares y grupales  prioritariamente en situación de desplazamiento; y en la modalidad FAMI, apoyar a las familias en desarrollo con mujeres gestantes, madres lactantes y niños y niñas menores de dos años que se encuentran  en vulnerabilidad psicoafectiva, nutricional, económica y social. </t>
  </si>
  <si>
    <t>66-26-2011-041</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</si>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</sst>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5" zoomScale="85" zoomScaleNormal="85" zoomScaleSheetLayoutView="40" zoomScalePageLayoutView="40" workbookViewId="0">
      <selection activeCell="H184" sqref="H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1" t="str">
        <f>HYPERLINK("#MI_Oferente_Singular!A114","CAPACIDAD RESIDUAL")</f>
        <v>CAPACIDAD RESIDUAL</v>
      </c>
      <c r="F8" s="232"/>
      <c r="G8" s="23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1" t="str">
        <f>HYPERLINK("#MI_Oferente_Singular!A162","TALENTO HUMANO")</f>
        <v>TALENTO HUMANO</v>
      </c>
      <c r="F9" s="232"/>
      <c r="G9" s="23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1" t="str">
        <f>HYPERLINK("#MI_Oferente_Singular!F162","INFRAESTRUCTURA")</f>
        <v>INFRAESTRUCTURA</v>
      </c>
      <c r="F10" s="232"/>
      <c r="G10" s="23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2699</v>
      </c>
      <c r="D15" s="35"/>
      <c r="E15" s="35"/>
      <c r="F15" s="5"/>
      <c r="G15" s="32" t="s">
        <v>1168</v>
      </c>
      <c r="H15" s="102" t="s">
        <v>396</v>
      </c>
      <c r="I15" s="32" t="s">
        <v>2624</v>
      </c>
      <c r="J15" s="107" t="s">
        <v>2626</v>
      </c>
      <c r="L15" s="215" t="s">
        <v>8</v>
      </c>
      <c r="M15" s="21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1" t="s">
        <v>11</v>
      </c>
      <c r="J19" s="132" t="s">
        <v>10</v>
      </c>
      <c r="K19" s="132" t="s">
        <v>2609</v>
      </c>
      <c r="L19" s="132" t="s">
        <v>1161</v>
      </c>
      <c r="M19" s="132" t="s">
        <v>1162</v>
      </c>
      <c r="N19" s="133" t="s">
        <v>2610</v>
      </c>
      <c r="O19" s="128"/>
      <c r="Q19" s="51"/>
      <c r="R19" s="51"/>
    </row>
    <row r="20" spans="1:23" ht="30" customHeight="1" x14ac:dyDescent="0.25">
      <c r="A20" s="9"/>
      <c r="B20" s="108">
        <v>810000523</v>
      </c>
      <c r="C20" s="5"/>
      <c r="D20" s="73"/>
      <c r="E20" s="5"/>
      <c r="F20" s="5"/>
      <c r="G20" s="5"/>
      <c r="H20" s="234"/>
      <c r="I20" s="138" t="s">
        <v>396</v>
      </c>
      <c r="J20" s="139" t="s">
        <v>884</v>
      </c>
      <c r="K20" s="140">
        <v>1794861387</v>
      </c>
      <c r="L20" s="141"/>
      <c r="M20" s="141">
        <v>44561</v>
      </c>
      <c r="N20" s="126">
        <f>+(M20-L20)/30</f>
        <v>1485.3666666666666</v>
      </c>
      <c r="O20" s="129"/>
      <c r="U20" s="125"/>
      <c r="V20" s="104">
        <f ca="1">NOW()</f>
        <v>44194.645941782408</v>
      </c>
      <c r="W20" s="104">
        <f ca="1">NOW()</f>
        <v>44194.645941782408</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3"/>
      <c r="R23" s="55"/>
      <c r="S23" s="104"/>
      <c r="T23" s="104"/>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229" t="str">
        <f>VLOOKUP(B20,EAS!A2:B1439,2,0)</f>
        <v>COOPERATIVA DE BIENESTAR SOCIAL COBIENESTAR</v>
      </c>
      <c r="C38" s="229"/>
      <c r="D38" s="229"/>
      <c r="E38" s="229"/>
      <c r="F38" s="229"/>
      <c r="G38" s="5"/>
      <c r="H38" s="123"/>
      <c r="I38" s="238" t="s">
        <v>7</v>
      </c>
      <c r="J38" s="238"/>
      <c r="K38" s="238"/>
      <c r="L38" s="238"/>
      <c r="M38" s="238"/>
      <c r="N38" s="238"/>
      <c r="O38" s="124"/>
    </row>
    <row r="39" spans="1:16" ht="42.95" customHeight="1" thickBot="1" x14ac:dyDescent="0.3">
      <c r="A39" s="10"/>
      <c r="B39" s="11"/>
      <c r="C39" s="11"/>
      <c r="D39" s="11"/>
      <c r="E39" s="11"/>
      <c r="F39" s="11"/>
      <c r="G39" s="11"/>
      <c r="H39" s="10"/>
      <c r="I39" s="224" t="s">
        <v>2712</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6"/>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2698</v>
      </c>
      <c r="C48" s="115" t="s">
        <v>31</v>
      </c>
      <c r="D48" s="112" t="s">
        <v>2700</v>
      </c>
      <c r="E48" s="136">
        <v>39539</v>
      </c>
      <c r="F48" s="136">
        <v>39813</v>
      </c>
      <c r="G48" s="149">
        <f>IF(AND(E48&lt;&gt;"",F48&lt;&gt;""),((F48-E48)/30),"")</f>
        <v>9.1333333333333329</v>
      </c>
      <c r="H48" s="113" t="s">
        <v>2701</v>
      </c>
      <c r="I48" s="112" t="s">
        <v>396</v>
      </c>
      <c r="J48" s="112" t="s">
        <v>884</v>
      </c>
      <c r="K48" s="114">
        <v>731726419</v>
      </c>
      <c r="L48" s="115" t="s">
        <v>1148</v>
      </c>
      <c r="M48" s="109">
        <v>1</v>
      </c>
      <c r="N48" s="115" t="s">
        <v>27</v>
      </c>
      <c r="O48" s="115" t="s">
        <v>1148</v>
      </c>
      <c r="P48" s="78"/>
    </row>
    <row r="49" spans="1:16" s="6" customFormat="1" ht="24.75" customHeight="1" x14ac:dyDescent="0.25">
      <c r="A49" s="134">
        <v>2</v>
      </c>
      <c r="B49" s="113" t="s">
        <v>2698</v>
      </c>
      <c r="C49" s="115" t="s">
        <v>31</v>
      </c>
      <c r="D49" s="112" t="s">
        <v>2700</v>
      </c>
      <c r="E49" s="136">
        <v>39539</v>
      </c>
      <c r="F49" s="136">
        <v>39813</v>
      </c>
      <c r="G49" s="149">
        <f t="shared" ref="G49:G50" si="2">IF(AND(E49&lt;&gt;"",F49&lt;&gt;""),((F49-E49)/30),"")</f>
        <v>9.1333333333333329</v>
      </c>
      <c r="H49" s="113" t="s">
        <v>2701</v>
      </c>
      <c r="I49" s="112" t="s">
        <v>396</v>
      </c>
      <c r="J49" s="112" t="s">
        <v>876</v>
      </c>
      <c r="K49" s="114">
        <v>731726419</v>
      </c>
      <c r="L49" s="115" t="s">
        <v>1148</v>
      </c>
      <c r="M49" s="109">
        <v>1</v>
      </c>
      <c r="N49" s="115" t="s">
        <v>27</v>
      </c>
      <c r="O49" s="115" t="s">
        <v>1148</v>
      </c>
      <c r="P49" s="78"/>
    </row>
    <row r="50" spans="1:16" s="6" customFormat="1" ht="24.75" customHeight="1" x14ac:dyDescent="0.25">
      <c r="A50" s="134">
        <v>3</v>
      </c>
      <c r="B50" s="113" t="s">
        <v>2698</v>
      </c>
      <c r="C50" s="115" t="s">
        <v>31</v>
      </c>
      <c r="D50" s="112" t="s">
        <v>2700</v>
      </c>
      <c r="E50" s="136">
        <v>39539</v>
      </c>
      <c r="F50" s="136">
        <v>39813</v>
      </c>
      <c r="G50" s="149">
        <f t="shared" si="2"/>
        <v>9.1333333333333329</v>
      </c>
      <c r="H50" s="113" t="s">
        <v>2701</v>
      </c>
      <c r="I50" s="112" t="s">
        <v>396</v>
      </c>
      <c r="J50" s="112" t="s">
        <v>878</v>
      </c>
      <c r="K50" s="114">
        <v>731726419</v>
      </c>
      <c r="L50" s="115" t="s">
        <v>1148</v>
      </c>
      <c r="M50" s="109">
        <v>1</v>
      </c>
      <c r="N50" s="115" t="s">
        <v>27</v>
      </c>
      <c r="O50" s="115" t="s">
        <v>1148</v>
      </c>
      <c r="P50" s="78"/>
    </row>
    <row r="51" spans="1:16" s="6" customFormat="1" ht="24.75" customHeight="1" outlineLevel="1" x14ac:dyDescent="0.25">
      <c r="A51" s="134">
        <v>4</v>
      </c>
      <c r="B51" s="113" t="s">
        <v>2698</v>
      </c>
      <c r="C51" s="115" t="s">
        <v>31</v>
      </c>
      <c r="D51" s="112" t="s">
        <v>2700</v>
      </c>
      <c r="E51" s="136">
        <v>39539</v>
      </c>
      <c r="F51" s="136">
        <v>39813</v>
      </c>
      <c r="G51" s="149">
        <f t="shared" ref="G51:G107" si="3">IF(AND(E51&lt;&gt;"",F51&lt;&gt;""),((F51-E51)/30),"")</f>
        <v>9.1333333333333329</v>
      </c>
      <c r="H51" s="113" t="s">
        <v>2701</v>
      </c>
      <c r="I51" s="112" t="s">
        <v>396</v>
      </c>
      <c r="J51" s="112" t="s">
        <v>882</v>
      </c>
      <c r="K51" s="114">
        <v>731726419</v>
      </c>
      <c r="L51" s="115" t="s">
        <v>1148</v>
      </c>
      <c r="M51" s="109">
        <v>1</v>
      </c>
      <c r="N51" s="115" t="s">
        <v>27</v>
      </c>
      <c r="O51" s="115" t="s">
        <v>1148</v>
      </c>
      <c r="P51" s="78"/>
    </row>
    <row r="52" spans="1:16" s="7" customFormat="1" ht="24.75" customHeight="1" outlineLevel="1" x14ac:dyDescent="0.25">
      <c r="A52" s="135">
        <v>5</v>
      </c>
      <c r="B52" s="113" t="s">
        <v>2698</v>
      </c>
      <c r="C52" s="115" t="s">
        <v>31</v>
      </c>
      <c r="D52" s="112" t="s">
        <v>2702</v>
      </c>
      <c r="E52" s="136">
        <v>39489</v>
      </c>
      <c r="F52" s="136">
        <v>39538</v>
      </c>
      <c r="G52" s="149">
        <f t="shared" si="3"/>
        <v>1.6333333333333333</v>
      </c>
      <c r="H52" s="113" t="s">
        <v>2703</v>
      </c>
      <c r="I52" s="112" t="s">
        <v>396</v>
      </c>
      <c r="J52" s="112" t="s">
        <v>884</v>
      </c>
      <c r="K52" s="114">
        <v>122049690</v>
      </c>
      <c r="L52" s="115" t="s">
        <v>1148</v>
      </c>
      <c r="M52" s="109">
        <v>1</v>
      </c>
      <c r="N52" s="115" t="s">
        <v>27</v>
      </c>
      <c r="O52" s="115" t="s">
        <v>1148</v>
      </c>
      <c r="P52" s="79"/>
    </row>
    <row r="53" spans="1:16" s="7" customFormat="1" ht="24.75" customHeight="1" outlineLevel="1" x14ac:dyDescent="0.25">
      <c r="A53" s="135">
        <v>6</v>
      </c>
      <c r="B53" s="113" t="s">
        <v>2698</v>
      </c>
      <c r="C53" s="115" t="s">
        <v>31</v>
      </c>
      <c r="D53" s="112" t="s">
        <v>2702</v>
      </c>
      <c r="E53" s="136">
        <v>39489</v>
      </c>
      <c r="F53" s="136">
        <v>39538</v>
      </c>
      <c r="G53" s="149">
        <f t="shared" si="3"/>
        <v>1.6333333333333333</v>
      </c>
      <c r="H53" s="113" t="s">
        <v>2703</v>
      </c>
      <c r="I53" s="112" t="s">
        <v>396</v>
      </c>
      <c r="J53" s="112" t="s">
        <v>876</v>
      </c>
      <c r="K53" s="114">
        <v>122049690</v>
      </c>
      <c r="L53" s="115" t="s">
        <v>1148</v>
      </c>
      <c r="M53" s="109">
        <v>1</v>
      </c>
      <c r="N53" s="115" t="s">
        <v>27</v>
      </c>
      <c r="O53" s="115" t="s">
        <v>1148</v>
      </c>
      <c r="P53" s="79"/>
    </row>
    <row r="54" spans="1:16" s="7" customFormat="1" ht="24.75" customHeight="1" outlineLevel="1" x14ac:dyDescent="0.25">
      <c r="A54" s="135">
        <v>7</v>
      </c>
      <c r="B54" s="113" t="s">
        <v>2698</v>
      </c>
      <c r="C54" s="115" t="s">
        <v>31</v>
      </c>
      <c r="D54" s="112" t="s">
        <v>2702</v>
      </c>
      <c r="E54" s="136">
        <v>39489</v>
      </c>
      <c r="F54" s="136">
        <v>39538</v>
      </c>
      <c r="G54" s="149">
        <f t="shared" si="3"/>
        <v>1.6333333333333333</v>
      </c>
      <c r="H54" s="113" t="s">
        <v>2703</v>
      </c>
      <c r="I54" s="112" t="s">
        <v>396</v>
      </c>
      <c r="J54" s="112" t="s">
        <v>878</v>
      </c>
      <c r="K54" s="114">
        <v>122049690</v>
      </c>
      <c r="L54" s="115" t="s">
        <v>1148</v>
      </c>
      <c r="M54" s="109">
        <v>1</v>
      </c>
      <c r="N54" s="115" t="s">
        <v>27</v>
      </c>
      <c r="O54" s="115" t="s">
        <v>1148</v>
      </c>
      <c r="P54" s="79"/>
    </row>
    <row r="55" spans="1:16" s="7" customFormat="1" ht="24.75" customHeight="1" outlineLevel="1" x14ac:dyDescent="0.25">
      <c r="A55" s="135">
        <v>8</v>
      </c>
      <c r="B55" s="113" t="s">
        <v>2698</v>
      </c>
      <c r="C55" s="115" t="s">
        <v>31</v>
      </c>
      <c r="D55" s="112" t="s">
        <v>2702</v>
      </c>
      <c r="E55" s="136">
        <v>39489</v>
      </c>
      <c r="F55" s="136">
        <v>39538</v>
      </c>
      <c r="G55" s="149">
        <f t="shared" si="3"/>
        <v>1.6333333333333333</v>
      </c>
      <c r="H55" s="113" t="s">
        <v>2703</v>
      </c>
      <c r="I55" s="112" t="s">
        <v>396</v>
      </c>
      <c r="J55" s="112" t="s">
        <v>882</v>
      </c>
      <c r="K55" s="114">
        <v>122049690</v>
      </c>
      <c r="L55" s="115" t="s">
        <v>1148</v>
      </c>
      <c r="M55" s="109">
        <v>1</v>
      </c>
      <c r="N55" s="115" t="s">
        <v>27</v>
      </c>
      <c r="O55" s="115" t="s">
        <v>1148</v>
      </c>
      <c r="P55" s="79"/>
    </row>
    <row r="56" spans="1:16" s="7" customFormat="1" ht="24.75" customHeight="1" outlineLevel="1" x14ac:dyDescent="0.25">
      <c r="A56" s="135">
        <v>9</v>
      </c>
      <c r="B56" s="113" t="s">
        <v>2698</v>
      </c>
      <c r="C56" s="115" t="s">
        <v>31</v>
      </c>
      <c r="D56" s="112" t="s">
        <v>2705</v>
      </c>
      <c r="E56" s="136">
        <v>39539</v>
      </c>
      <c r="F56" s="136">
        <v>39813</v>
      </c>
      <c r="G56" s="149">
        <f t="shared" si="3"/>
        <v>9.1333333333333329</v>
      </c>
      <c r="H56" s="113" t="s">
        <v>2704</v>
      </c>
      <c r="I56" s="112" t="s">
        <v>396</v>
      </c>
      <c r="J56" s="112" t="s">
        <v>884</v>
      </c>
      <c r="K56" s="110">
        <v>11395672</v>
      </c>
      <c r="L56" s="115" t="s">
        <v>1148</v>
      </c>
      <c r="M56" s="109">
        <v>1</v>
      </c>
      <c r="N56" s="115" t="s">
        <v>27</v>
      </c>
      <c r="O56" s="115" t="s">
        <v>1148</v>
      </c>
      <c r="P56" s="79"/>
    </row>
    <row r="57" spans="1:16" s="7" customFormat="1" ht="24.75" customHeight="1" outlineLevel="1" x14ac:dyDescent="0.25">
      <c r="A57" s="135">
        <v>10</v>
      </c>
      <c r="B57" s="113" t="s">
        <v>2698</v>
      </c>
      <c r="C57" s="115" t="s">
        <v>31</v>
      </c>
      <c r="D57" s="112" t="s">
        <v>2705</v>
      </c>
      <c r="E57" s="136">
        <v>39539</v>
      </c>
      <c r="F57" s="136">
        <v>39813</v>
      </c>
      <c r="G57" s="149">
        <f t="shared" si="3"/>
        <v>9.1333333333333329</v>
      </c>
      <c r="H57" s="113" t="s">
        <v>2704</v>
      </c>
      <c r="I57" s="112" t="s">
        <v>396</v>
      </c>
      <c r="J57" s="112" t="s">
        <v>876</v>
      </c>
      <c r="K57" s="110">
        <v>11395672</v>
      </c>
      <c r="L57" s="115" t="s">
        <v>1148</v>
      </c>
      <c r="M57" s="109">
        <v>1</v>
      </c>
      <c r="N57" s="115" t="s">
        <v>27</v>
      </c>
      <c r="O57" s="115" t="s">
        <v>1148</v>
      </c>
      <c r="P57" s="79"/>
    </row>
    <row r="58" spans="1:16" s="7" customFormat="1" ht="24.75" customHeight="1" outlineLevel="1" x14ac:dyDescent="0.25">
      <c r="A58" s="135">
        <v>11</v>
      </c>
      <c r="B58" s="113" t="s">
        <v>2698</v>
      </c>
      <c r="C58" s="115" t="s">
        <v>31</v>
      </c>
      <c r="D58" s="112" t="s">
        <v>2706</v>
      </c>
      <c r="E58" s="136">
        <v>39834</v>
      </c>
      <c r="F58" s="136">
        <v>40150</v>
      </c>
      <c r="G58" s="149">
        <f t="shared" si="3"/>
        <v>10.533333333333333</v>
      </c>
      <c r="H58" s="113" t="s">
        <v>2707</v>
      </c>
      <c r="I58" s="112" t="s">
        <v>396</v>
      </c>
      <c r="J58" s="112" t="s">
        <v>884</v>
      </c>
      <c r="K58" s="114">
        <v>964815765</v>
      </c>
      <c r="L58" s="115" t="s">
        <v>1148</v>
      </c>
      <c r="M58" s="109">
        <v>1</v>
      </c>
      <c r="N58" s="115" t="s">
        <v>27</v>
      </c>
      <c r="O58" s="115" t="s">
        <v>1148</v>
      </c>
      <c r="P58" s="79"/>
    </row>
    <row r="59" spans="1:16" s="7" customFormat="1" ht="24.75" customHeight="1" outlineLevel="1" x14ac:dyDescent="0.25">
      <c r="A59" s="135">
        <v>12</v>
      </c>
      <c r="B59" s="113" t="s">
        <v>2698</v>
      </c>
      <c r="C59" s="115" t="s">
        <v>31</v>
      </c>
      <c r="D59" s="112" t="s">
        <v>2706</v>
      </c>
      <c r="E59" s="136">
        <v>39834</v>
      </c>
      <c r="F59" s="136">
        <v>40150</v>
      </c>
      <c r="G59" s="149">
        <f t="shared" si="3"/>
        <v>10.533333333333333</v>
      </c>
      <c r="H59" s="113" t="s">
        <v>2707</v>
      </c>
      <c r="I59" s="112" t="s">
        <v>396</v>
      </c>
      <c r="J59" s="112" t="s">
        <v>876</v>
      </c>
      <c r="K59" s="114">
        <v>964815765</v>
      </c>
      <c r="L59" s="115" t="s">
        <v>1148</v>
      </c>
      <c r="M59" s="109">
        <v>1</v>
      </c>
      <c r="N59" s="115" t="s">
        <v>27</v>
      </c>
      <c r="O59" s="115" t="s">
        <v>1148</v>
      </c>
      <c r="P59" s="79"/>
    </row>
    <row r="60" spans="1:16" s="7" customFormat="1" ht="24.75" customHeight="1" outlineLevel="1" x14ac:dyDescent="0.25">
      <c r="A60" s="135">
        <v>13</v>
      </c>
      <c r="B60" s="113" t="s">
        <v>2698</v>
      </c>
      <c r="C60" s="115" t="s">
        <v>31</v>
      </c>
      <c r="D60" s="112" t="s">
        <v>2706</v>
      </c>
      <c r="E60" s="136">
        <v>39834</v>
      </c>
      <c r="F60" s="136">
        <v>40150</v>
      </c>
      <c r="G60" s="149">
        <f t="shared" si="3"/>
        <v>10.533333333333333</v>
      </c>
      <c r="H60" s="113" t="s">
        <v>2707</v>
      </c>
      <c r="I60" s="112" t="s">
        <v>396</v>
      </c>
      <c r="J60" s="112" t="s">
        <v>878</v>
      </c>
      <c r="K60" s="114">
        <v>964815765</v>
      </c>
      <c r="L60" s="115" t="s">
        <v>1148</v>
      </c>
      <c r="M60" s="109">
        <v>1</v>
      </c>
      <c r="N60" s="115" t="s">
        <v>27</v>
      </c>
      <c r="O60" s="115" t="s">
        <v>1148</v>
      </c>
      <c r="P60" s="79"/>
    </row>
    <row r="61" spans="1:16" s="7" customFormat="1" ht="24.75" customHeight="1" outlineLevel="1" x14ac:dyDescent="0.25">
      <c r="A61" s="135">
        <v>14</v>
      </c>
      <c r="B61" s="113" t="s">
        <v>2698</v>
      </c>
      <c r="C61" s="115" t="s">
        <v>31</v>
      </c>
      <c r="D61" s="112" t="s">
        <v>2706</v>
      </c>
      <c r="E61" s="136">
        <v>39834</v>
      </c>
      <c r="F61" s="136">
        <v>40150</v>
      </c>
      <c r="G61" s="149">
        <f t="shared" si="3"/>
        <v>10.533333333333333</v>
      </c>
      <c r="H61" s="113" t="s">
        <v>2707</v>
      </c>
      <c r="I61" s="112" t="s">
        <v>396</v>
      </c>
      <c r="J61" s="112" t="s">
        <v>882</v>
      </c>
      <c r="K61" s="114">
        <v>964815765</v>
      </c>
      <c r="L61" s="115" t="s">
        <v>1148</v>
      </c>
      <c r="M61" s="109">
        <v>1</v>
      </c>
      <c r="N61" s="115" t="s">
        <v>27</v>
      </c>
      <c r="O61" s="115" t="s">
        <v>1148</v>
      </c>
      <c r="P61" s="79"/>
    </row>
    <row r="62" spans="1:16" s="7" customFormat="1" ht="24.75" customHeight="1" outlineLevel="1" x14ac:dyDescent="0.25">
      <c r="A62" s="135">
        <v>15</v>
      </c>
      <c r="B62" s="113" t="s">
        <v>2698</v>
      </c>
      <c r="C62" s="115" t="s">
        <v>31</v>
      </c>
      <c r="D62" s="112" t="s">
        <v>2708</v>
      </c>
      <c r="E62" s="136">
        <v>40203</v>
      </c>
      <c r="F62" s="136">
        <v>40522</v>
      </c>
      <c r="G62" s="149">
        <f t="shared" si="3"/>
        <v>10.633333333333333</v>
      </c>
      <c r="H62" s="113" t="s">
        <v>2707</v>
      </c>
      <c r="I62" s="112" t="s">
        <v>396</v>
      </c>
      <c r="J62" s="112" t="s">
        <v>884</v>
      </c>
      <c r="K62" s="114">
        <v>1003834459</v>
      </c>
      <c r="L62" s="115" t="s">
        <v>1148</v>
      </c>
      <c r="M62" s="109">
        <v>1</v>
      </c>
      <c r="N62" s="115" t="s">
        <v>27</v>
      </c>
      <c r="O62" s="115" t="s">
        <v>1148</v>
      </c>
      <c r="P62" s="79"/>
    </row>
    <row r="63" spans="1:16" s="7" customFormat="1" ht="24.75" customHeight="1" outlineLevel="1" x14ac:dyDescent="0.25">
      <c r="A63" s="135">
        <v>16</v>
      </c>
      <c r="B63" s="113" t="s">
        <v>2698</v>
      </c>
      <c r="C63" s="115" t="s">
        <v>31</v>
      </c>
      <c r="D63" s="112" t="s">
        <v>2708</v>
      </c>
      <c r="E63" s="136">
        <v>40203</v>
      </c>
      <c r="F63" s="136">
        <v>40522</v>
      </c>
      <c r="G63" s="149">
        <f t="shared" si="3"/>
        <v>10.633333333333333</v>
      </c>
      <c r="H63" s="113" t="s">
        <v>2707</v>
      </c>
      <c r="I63" s="112" t="s">
        <v>396</v>
      </c>
      <c r="J63" s="112" t="s">
        <v>876</v>
      </c>
      <c r="K63" s="114">
        <v>1003834459</v>
      </c>
      <c r="L63" s="115" t="s">
        <v>1148</v>
      </c>
      <c r="M63" s="109">
        <v>1</v>
      </c>
      <c r="N63" s="115" t="s">
        <v>27</v>
      </c>
      <c r="O63" s="115" t="s">
        <v>1148</v>
      </c>
      <c r="P63" s="79"/>
    </row>
    <row r="64" spans="1:16" s="7" customFormat="1" ht="24.75" customHeight="1" outlineLevel="1" x14ac:dyDescent="0.25">
      <c r="A64" s="135">
        <v>17</v>
      </c>
      <c r="B64" s="113" t="s">
        <v>2698</v>
      </c>
      <c r="C64" s="115" t="s">
        <v>31</v>
      </c>
      <c r="D64" s="112" t="s">
        <v>2708</v>
      </c>
      <c r="E64" s="136">
        <v>40203</v>
      </c>
      <c r="F64" s="136">
        <v>40522</v>
      </c>
      <c r="G64" s="149">
        <f t="shared" si="3"/>
        <v>10.633333333333333</v>
      </c>
      <c r="H64" s="113" t="s">
        <v>2707</v>
      </c>
      <c r="I64" s="112" t="s">
        <v>396</v>
      </c>
      <c r="J64" s="112" t="s">
        <v>878</v>
      </c>
      <c r="K64" s="114">
        <v>1003834459</v>
      </c>
      <c r="L64" s="115" t="s">
        <v>1148</v>
      </c>
      <c r="M64" s="109">
        <v>1</v>
      </c>
      <c r="N64" s="115" t="s">
        <v>27</v>
      </c>
      <c r="O64" s="115" t="s">
        <v>1148</v>
      </c>
      <c r="P64" s="79"/>
    </row>
    <row r="65" spans="1:16" s="7" customFormat="1" ht="24.75" customHeight="1" outlineLevel="1" x14ac:dyDescent="0.25">
      <c r="A65" s="135">
        <v>18</v>
      </c>
      <c r="B65" s="113" t="s">
        <v>2698</v>
      </c>
      <c r="C65" s="115" t="s">
        <v>31</v>
      </c>
      <c r="D65" s="112" t="s">
        <v>2708</v>
      </c>
      <c r="E65" s="136">
        <v>40203</v>
      </c>
      <c r="F65" s="136">
        <v>40522</v>
      </c>
      <c r="G65" s="149">
        <f t="shared" si="3"/>
        <v>10.633333333333333</v>
      </c>
      <c r="H65" s="113" t="s">
        <v>2707</v>
      </c>
      <c r="I65" s="112" t="s">
        <v>396</v>
      </c>
      <c r="J65" s="112" t="s">
        <v>882</v>
      </c>
      <c r="K65" s="114">
        <v>1003834459</v>
      </c>
      <c r="L65" s="115" t="s">
        <v>1148</v>
      </c>
      <c r="M65" s="109">
        <v>1</v>
      </c>
      <c r="N65" s="115" t="s">
        <v>27</v>
      </c>
      <c r="O65" s="115" t="s">
        <v>1148</v>
      </c>
      <c r="P65" s="79"/>
    </row>
    <row r="66" spans="1:16" s="7" customFormat="1" ht="24.75" customHeight="1" outlineLevel="1" x14ac:dyDescent="0.25">
      <c r="A66" s="135">
        <v>19</v>
      </c>
      <c r="B66" s="113" t="s">
        <v>2698</v>
      </c>
      <c r="C66" s="115" t="s">
        <v>31</v>
      </c>
      <c r="D66" s="112" t="s">
        <v>2709</v>
      </c>
      <c r="E66" s="136">
        <v>40934</v>
      </c>
      <c r="F66" s="136">
        <v>41273</v>
      </c>
      <c r="G66" s="149">
        <f t="shared" si="3"/>
        <v>11.3</v>
      </c>
      <c r="H66" s="113" t="s">
        <v>2710</v>
      </c>
      <c r="I66" s="112" t="s">
        <v>396</v>
      </c>
      <c r="J66" s="112" t="s">
        <v>884</v>
      </c>
      <c r="K66" s="114">
        <v>1165692547</v>
      </c>
      <c r="L66" s="115" t="s">
        <v>1148</v>
      </c>
      <c r="M66" s="109">
        <v>1</v>
      </c>
      <c r="N66" s="115" t="s">
        <v>27</v>
      </c>
      <c r="O66" s="115" t="s">
        <v>1148</v>
      </c>
      <c r="P66" s="79"/>
    </row>
    <row r="67" spans="1:16" s="7" customFormat="1" ht="24.75" customHeight="1" outlineLevel="1" x14ac:dyDescent="0.25">
      <c r="A67" s="135">
        <v>20</v>
      </c>
      <c r="B67" s="113" t="s">
        <v>2698</v>
      </c>
      <c r="C67" s="115" t="s">
        <v>31</v>
      </c>
      <c r="D67" s="112" t="s">
        <v>2709</v>
      </c>
      <c r="E67" s="136">
        <v>40934</v>
      </c>
      <c r="F67" s="136">
        <v>41273</v>
      </c>
      <c r="G67" s="149">
        <f t="shared" si="3"/>
        <v>11.3</v>
      </c>
      <c r="H67" s="113" t="s">
        <v>2710</v>
      </c>
      <c r="I67" s="112" t="s">
        <v>396</v>
      </c>
      <c r="J67" s="112" t="s">
        <v>876</v>
      </c>
      <c r="K67" s="114">
        <v>1165692547</v>
      </c>
      <c r="L67" s="115" t="s">
        <v>1148</v>
      </c>
      <c r="M67" s="109">
        <v>1</v>
      </c>
      <c r="N67" s="115" t="s">
        <v>27</v>
      </c>
      <c r="O67" s="115" t="s">
        <v>1148</v>
      </c>
      <c r="P67" s="79"/>
    </row>
    <row r="68" spans="1:16" s="7" customFormat="1" ht="24.75" customHeight="1" outlineLevel="1" x14ac:dyDescent="0.25">
      <c r="A68" s="135">
        <v>21</v>
      </c>
      <c r="B68" s="113" t="s">
        <v>2698</v>
      </c>
      <c r="C68" s="115" t="s">
        <v>31</v>
      </c>
      <c r="D68" s="112" t="s">
        <v>2709</v>
      </c>
      <c r="E68" s="136">
        <v>40934</v>
      </c>
      <c r="F68" s="136">
        <v>41273</v>
      </c>
      <c r="G68" s="149">
        <f t="shared" si="3"/>
        <v>11.3</v>
      </c>
      <c r="H68" s="113" t="s">
        <v>2710</v>
      </c>
      <c r="I68" s="112" t="s">
        <v>396</v>
      </c>
      <c r="J68" s="112" t="s">
        <v>878</v>
      </c>
      <c r="K68" s="114">
        <v>1165692547</v>
      </c>
      <c r="L68" s="115" t="s">
        <v>1148</v>
      </c>
      <c r="M68" s="109">
        <v>1</v>
      </c>
      <c r="N68" s="115" t="s">
        <v>27</v>
      </c>
      <c r="O68" s="115" t="s">
        <v>1148</v>
      </c>
      <c r="P68" s="79"/>
    </row>
    <row r="69" spans="1:16" s="7" customFormat="1" ht="24.75" customHeight="1" outlineLevel="1" x14ac:dyDescent="0.25">
      <c r="A69" s="135">
        <v>22</v>
      </c>
      <c r="B69" s="113" t="s">
        <v>2698</v>
      </c>
      <c r="C69" s="115" t="s">
        <v>31</v>
      </c>
      <c r="D69" s="112" t="s">
        <v>2709</v>
      </c>
      <c r="E69" s="136">
        <v>40934</v>
      </c>
      <c r="F69" s="136">
        <v>41273</v>
      </c>
      <c r="G69" s="149">
        <f t="shared" si="3"/>
        <v>11.3</v>
      </c>
      <c r="H69" s="113" t="s">
        <v>2710</v>
      </c>
      <c r="I69" s="112" t="s">
        <v>396</v>
      </c>
      <c r="J69" s="112" t="s">
        <v>882</v>
      </c>
      <c r="K69" s="114">
        <v>1165692547</v>
      </c>
      <c r="L69" s="115" t="s">
        <v>1148</v>
      </c>
      <c r="M69" s="109">
        <v>1</v>
      </c>
      <c r="N69" s="115" t="s">
        <v>27</v>
      </c>
      <c r="O69" s="115" t="s">
        <v>1148</v>
      </c>
      <c r="P69" s="79"/>
    </row>
    <row r="70" spans="1:16" s="7" customFormat="1" ht="24.75" customHeight="1" outlineLevel="1" x14ac:dyDescent="0.25">
      <c r="A70" s="135">
        <v>23</v>
      </c>
      <c r="B70" s="113" t="s">
        <v>2698</v>
      </c>
      <c r="C70" s="115" t="s">
        <v>31</v>
      </c>
      <c r="D70" s="112" t="s">
        <v>2711</v>
      </c>
      <c r="E70" s="136">
        <v>40567</v>
      </c>
      <c r="F70" s="136">
        <v>40884</v>
      </c>
      <c r="G70" s="149">
        <f t="shared" si="3"/>
        <v>10.566666666666666</v>
      </c>
      <c r="H70" s="113" t="s">
        <v>2710</v>
      </c>
      <c r="I70" s="112" t="s">
        <v>396</v>
      </c>
      <c r="J70" s="112" t="s">
        <v>884</v>
      </c>
      <c r="K70" s="114">
        <v>1015532337</v>
      </c>
      <c r="L70" s="115" t="s">
        <v>1148</v>
      </c>
      <c r="M70" s="109">
        <v>1</v>
      </c>
      <c r="N70" s="115" t="s">
        <v>27</v>
      </c>
      <c r="O70" s="115" t="s">
        <v>1148</v>
      </c>
      <c r="P70" s="79"/>
    </row>
    <row r="71" spans="1:16" s="7" customFormat="1" ht="24.75" customHeight="1" outlineLevel="1" x14ac:dyDescent="0.25">
      <c r="A71" s="135">
        <v>24</v>
      </c>
      <c r="B71" s="113" t="s">
        <v>2698</v>
      </c>
      <c r="C71" s="115" t="s">
        <v>31</v>
      </c>
      <c r="D71" s="112" t="s">
        <v>2711</v>
      </c>
      <c r="E71" s="136">
        <v>40567</v>
      </c>
      <c r="F71" s="136">
        <v>40884</v>
      </c>
      <c r="G71" s="149">
        <f t="shared" si="3"/>
        <v>10.566666666666666</v>
      </c>
      <c r="H71" s="113" t="s">
        <v>2710</v>
      </c>
      <c r="I71" s="112" t="s">
        <v>396</v>
      </c>
      <c r="J71" s="112" t="s">
        <v>876</v>
      </c>
      <c r="K71" s="114">
        <v>1015532337</v>
      </c>
      <c r="L71" s="115" t="s">
        <v>1148</v>
      </c>
      <c r="M71" s="109">
        <v>1</v>
      </c>
      <c r="N71" s="115" t="s">
        <v>27</v>
      </c>
      <c r="O71" s="115" t="s">
        <v>1148</v>
      </c>
      <c r="P71" s="79"/>
    </row>
    <row r="72" spans="1:16" s="7" customFormat="1" ht="24.75" customHeight="1" outlineLevel="1" x14ac:dyDescent="0.25">
      <c r="A72" s="135">
        <v>25</v>
      </c>
      <c r="B72" s="113" t="s">
        <v>2698</v>
      </c>
      <c r="C72" s="115" t="s">
        <v>31</v>
      </c>
      <c r="D72" s="112" t="s">
        <v>2711</v>
      </c>
      <c r="E72" s="136">
        <v>40567</v>
      </c>
      <c r="F72" s="136">
        <v>40884</v>
      </c>
      <c r="G72" s="149">
        <f t="shared" si="3"/>
        <v>10.566666666666666</v>
      </c>
      <c r="H72" s="113" t="s">
        <v>2710</v>
      </c>
      <c r="I72" s="112" t="s">
        <v>396</v>
      </c>
      <c r="J72" s="112" t="s">
        <v>878</v>
      </c>
      <c r="K72" s="114">
        <v>1015532337</v>
      </c>
      <c r="L72" s="65" t="s">
        <v>1148</v>
      </c>
      <c r="M72" s="109">
        <v>1</v>
      </c>
      <c r="N72" s="115" t="s">
        <v>27</v>
      </c>
      <c r="O72" s="115" t="s">
        <v>1148</v>
      </c>
      <c r="P72" s="79"/>
    </row>
    <row r="73" spans="1:16" s="7" customFormat="1" ht="24.75" customHeight="1" outlineLevel="1" x14ac:dyDescent="0.25">
      <c r="A73" s="135">
        <v>26</v>
      </c>
      <c r="B73" s="113" t="s">
        <v>2698</v>
      </c>
      <c r="C73" s="115" t="s">
        <v>31</v>
      </c>
      <c r="D73" s="112" t="s">
        <v>2711</v>
      </c>
      <c r="E73" s="136">
        <v>40567</v>
      </c>
      <c r="F73" s="136">
        <v>40884</v>
      </c>
      <c r="G73" s="149">
        <f t="shared" si="3"/>
        <v>10.566666666666666</v>
      </c>
      <c r="H73" s="113" t="s">
        <v>2710</v>
      </c>
      <c r="I73" s="112" t="s">
        <v>396</v>
      </c>
      <c r="J73" s="112" t="s">
        <v>882</v>
      </c>
      <c r="K73" s="114">
        <v>1015532337</v>
      </c>
      <c r="L73" s="115" t="s">
        <v>1148</v>
      </c>
      <c r="M73" s="109">
        <v>1</v>
      </c>
      <c r="N73" s="115" t="s">
        <v>27</v>
      </c>
      <c r="O73" s="115" t="s">
        <v>1148</v>
      </c>
      <c r="P73" s="79"/>
    </row>
    <row r="74" spans="1:16" s="7" customFormat="1" ht="24.75" customHeight="1" outlineLevel="1" x14ac:dyDescent="0.25">
      <c r="A74" s="135">
        <v>27</v>
      </c>
      <c r="B74" s="113"/>
      <c r="C74" s="115"/>
      <c r="D74" s="63"/>
      <c r="E74" s="136"/>
      <c r="F74" s="136"/>
      <c r="G74" s="149" t="str">
        <f t="shared" si="3"/>
        <v/>
      </c>
      <c r="H74" s="64"/>
      <c r="I74" s="112"/>
      <c r="J74" s="112"/>
      <c r="K74" s="66"/>
      <c r="L74" s="115"/>
      <c r="M74" s="109"/>
      <c r="N74" s="115"/>
      <c r="O74" s="115"/>
      <c r="P74" s="79"/>
    </row>
    <row r="75" spans="1:16" s="7" customFormat="1" ht="24.75" customHeight="1" outlineLevel="1" x14ac:dyDescent="0.25">
      <c r="A75" s="135">
        <v>28</v>
      </c>
      <c r="B75" s="113"/>
      <c r="C75" s="115"/>
      <c r="D75" s="112"/>
      <c r="E75" s="136"/>
      <c r="F75" s="136"/>
      <c r="G75" s="149" t="str">
        <f t="shared" si="3"/>
        <v/>
      </c>
      <c r="H75" s="64"/>
      <c r="I75" s="112"/>
      <c r="J75" s="112"/>
      <c r="K75" s="114"/>
      <c r="L75" s="115"/>
      <c r="M75" s="109"/>
      <c r="N75" s="115"/>
      <c r="O75" s="115"/>
      <c r="P75" s="79"/>
    </row>
    <row r="76" spans="1:16" s="7" customFormat="1" ht="24.75" customHeight="1" outlineLevel="1" x14ac:dyDescent="0.25">
      <c r="A76" s="135">
        <v>29</v>
      </c>
      <c r="B76" s="113"/>
      <c r="C76" s="115"/>
      <c r="D76" s="63"/>
      <c r="E76" s="136"/>
      <c r="F76" s="136"/>
      <c r="G76" s="149" t="str">
        <f t="shared" si="3"/>
        <v/>
      </c>
      <c r="H76" s="64"/>
      <c r="I76" s="112"/>
      <c r="J76" s="112"/>
      <c r="K76" s="66"/>
      <c r="L76" s="115"/>
      <c r="M76" s="109"/>
      <c r="N76" s="65"/>
      <c r="O76" s="115"/>
      <c r="P76" s="79"/>
    </row>
    <row r="77" spans="1:16" s="7" customFormat="1" ht="24.75" customHeight="1" outlineLevel="1" x14ac:dyDescent="0.25">
      <c r="A77" s="135">
        <v>30</v>
      </c>
      <c r="B77" s="113"/>
      <c r="C77" s="115"/>
      <c r="D77" s="112"/>
      <c r="E77" s="136"/>
      <c r="F77" s="136"/>
      <c r="G77" s="149" t="str">
        <f t="shared" si="3"/>
        <v/>
      </c>
      <c r="H77" s="64"/>
      <c r="I77" s="112"/>
      <c r="J77" s="112"/>
      <c r="K77" s="114"/>
      <c r="L77" s="115"/>
      <c r="M77" s="109"/>
      <c r="N77" s="65"/>
      <c r="O77" s="115"/>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49" t="str">
        <f t="shared" si="3"/>
        <v/>
      </c>
      <c r="H91" s="113"/>
      <c r="I91" s="112"/>
      <c r="J91" s="112"/>
      <c r="K91" s="114"/>
      <c r="L91" s="115"/>
      <c r="M91" s="109"/>
      <c r="N91" s="115"/>
      <c r="O91" s="115"/>
      <c r="P91" s="79"/>
    </row>
    <row r="92" spans="1:16" s="7" customFormat="1" ht="24.75" customHeight="1" outlineLevel="1" x14ac:dyDescent="0.25">
      <c r="A92" s="134">
        <v>45</v>
      </c>
      <c r="B92" s="113"/>
      <c r="C92" s="115"/>
      <c r="D92" s="112"/>
      <c r="E92" s="136"/>
      <c r="F92" s="136"/>
      <c r="G92" s="149" t="str">
        <f t="shared" si="3"/>
        <v/>
      </c>
      <c r="H92" s="113"/>
      <c r="I92" s="112"/>
      <c r="J92" s="112"/>
      <c r="K92" s="114"/>
      <c r="L92" s="115"/>
      <c r="M92" s="109"/>
      <c r="N92" s="115"/>
      <c r="O92" s="115"/>
      <c r="P92" s="79"/>
    </row>
    <row r="93" spans="1:16" s="7" customFormat="1" ht="24.75" customHeight="1" outlineLevel="1" x14ac:dyDescent="0.25">
      <c r="A93" s="134">
        <v>46</v>
      </c>
      <c r="B93" s="113"/>
      <c r="C93" s="115"/>
      <c r="D93" s="112"/>
      <c r="E93" s="136"/>
      <c r="F93" s="136"/>
      <c r="G93" s="149" t="str">
        <f t="shared" si="3"/>
        <v/>
      </c>
      <c r="H93" s="113"/>
      <c r="I93" s="112"/>
      <c r="J93" s="112"/>
      <c r="K93" s="114"/>
      <c r="L93" s="115"/>
      <c r="M93" s="109"/>
      <c r="N93" s="115"/>
      <c r="O93" s="115"/>
      <c r="P93" s="79"/>
    </row>
    <row r="94" spans="1:16" s="7" customFormat="1" ht="24.75" customHeight="1" outlineLevel="1" x14ac:dyDescent="0.25">
      <c r="A94" s="134">
        <v>47</v>
      </c>
      <c r="B94" s="113"/>
      <c r="C94" s="115"/>
      <c r="D94" s="112"/>
      <c r="E94" s="136"/>
      <c r="F94" s="136"/>
      <c r="G94" s="149" t="str">
        <f t="shared" si="3"/>
        <v/>
      </c>
      <c r="H94" s="113"/>
      <c r="I94" s="112"/>
      <c r="J94" s="112"/>
      <c r="K94" s="114"/>
      <c r="L94" s="115"/>
      <c r="M94" s="109"/>
      <c r="N94" s="115"/>
      <c r="O94" s="115"/>
      <c r="P94" s="79"/>
    </row>
    <row r="95" spans="1:16" s="7" customFormat="1" ht="24.75" customHeight="1" outlineLevel="1" x14ac:dyDescent="0.25">
      <c r="A95" s="135">
        <v>48</v>
      </c>
      <c r="B95" s="113"/>
      <c r="C95" s="115"/>
      <c r="D95" s="112"/>
      <c r="E95" s="136"/>
      <c r="F95" s="136"/>
      <c r="G95" s="149" t="str">
        <f t="shared" si="3"/>
        <v/>
      </c>
      <c r="H95" s="113"/>
      <c r="I95" s="112"/>
      <c r="J95" s="112"/>
      <c r="K95" s="114"/>
      <c r="L95" s="115"/>
      <c r="M95" s="109"/>
      <c r="N95" s="115"/>
      <c r="O95" s="115"/>
      <c r="P95" s="79"/>
    </row>
    <row r="96" spans="1:16" s="7" customFormat="1" ht="24.75" customHeight="1" outlineLevel="1" x14ac:dyDescent="0.25">
      <c r="A96" s="135">
        <v>49</v>
      </c>
      <c r="B96" s="113"/>
      <c r="C96" s="115"/>
      <c r="D96" s="112"/>
      <c r="E96" s="136"/>
      <c r="F96" s="136"/>
      <c r="G96" s="149" t="str">
        <f t="shared" si="3"/>
        <v/>
      </c>
      <c r="H96" s="113"/>
      <c r="I96" s="112"/>
      <c r="J96" s="112"/>
      <c r="K96" s="114"/>
      <c r="L96" s="115"/>
      <c r="M96" s="109"/>
      <c r="N96" s="115"/>
      <c r="O96" s="115"/>
      <c r="P96" s="79"/>
    </row>
    <row r="97" spans="1:16" s="7" customFormat="1" ht="24.75" customHeight="1" outlineLevel="1" x14ac:dyDescent="0.25">
      <c r="A97" s="135">
        <v>50</v>
      </c>
      <c r="B97" s="113"/>
      <c r="C97" s="115"/>
      <c r="D97" s="112"/>
      <c r="E97" s="136"/>
      <c r="F97" s="136"/>
      <c r="G97" s="149" t="str">
        <f t="shared" si="3"/>
        <v/>
      </c>
      <c r="H97" s="113"/>
      <c r="I97" s="112"/>
      <c r="J97" s="112"/>
      <c r="K97" s="114"/>
      <c r="L97" s="115"/>
      <c r="M97" s="109"/>
      <c r="N97" s="115"/>
      <c r="O97" s="115"/>
      <c r="P97" s="79"/>
    </row>
    <row r="98" spans="1:16" s="7" customFormat="1" ht="24.75" customHeight="1" outlineLevel="1" x14ac:dyDescent="0.25">
      <c r="A98" s="135">
        <v>51</v>
      </c>
      <c r="B98" s="113"/>
      <c r="C98" s="115"/>
      <c r="D98" s="112"/>
      <c r="E98" s="136"/>
      <c r="F98" s="136"/>
      <c r="G98" s="149" t="str">
        <f t="shared" si="3"/>
        <v/>
      </c>
      <c r="H98" s="113"/>
      <c r="I98" s="112"/>
      <c r="J98" s="112"/>
      <c r="K98" s="114"/>
      <c r="L98" s="115"/>
      <c r="M98" s="109"/>
      <c r="N98" s="115"/>
      <c r="O98" s="115"/>
      <c r="P98" s="79"/>
    </row>
    <row r="99" spans="1:16" s="7" customFormat="1" ht="24.75" customHeight="1" outlineLevel="1" x14ac:dyDescent="0.25">
      <c r="A99" s="135">
        <v>52</v>
      </c>
      <c r="B99" s="113"/>
      <c r="C99" s="115"/>
      <c r="D99" s="112"/>
      <c r="E99" s="136"/>
      <c r="F99" s="136"/>
      <c r="G99" s="149" t="str">
        <f t="shared" si="3"/>
        <v/>
      </c>
      <c r="H99" s="113"/>
      <c r="I99" s="112"/>
      <c r="J99" s="112"/>
      <c r="K99" s="114"/>
      <c r="L99" s="115"/>
      <c r="M99" s="109"/>
      <c r="N99" s="115"/>
      <c r="O99" s="115"/>
      <c r="P99" s="79"/>
    </row>
    <row r="100" spans="1:16" s="7" customFormat="1" ht="24.75" customHeight="1" outlineLevel="1" x14ac:dyDescent="0.25">
      <c r="A100" s="135">
        <v>53</v>
      </c>
      <c r="B100" s="113"/>
      <c r="C100" s="115"/>
      <c r="D100" s="112"/>
      <c r="E100" s="136"/>
      <c r="F100" s="136"/>
      <c r="G100" s="149" t="str">
        <f t="shared" si="3"/>
        <v/>
      </c>
      <c r="H100" s="113"/>
      <c r="I100" s="112"/>
      <c r="J100" s="112"/>
      <c r="K100" s="114"/>
      <c r="L100" s="115"/>
      <c r="M100" s="109"/>
      <c r="N100" s="115"/>
      <c r="O100" s="115"/>
      <c r="P100" s="79"/>
    </row>
    <row r="101" spans="1:16" s="7" customFormat="1" ht="24.75" customHeight="1" outlineLevel="1" x14ac:dyDescent="0.25">
      <c r="A101" s="135">
        <v>54</v>
      </c>
      <c r="B101" s="113"/>
      <c r="C101" s="115"/>
      <c r="D101" s="112"/>
      <c r="E101" s="136"/>
      <c r="F101" s="136"/>
      <c r="G101" s="149" t="str">
        <f t="shared" si="3"/>
        <v/>
      </c>
      <c r="H101" s="113"/>
      <c r="I101" s="112"/>
      <c r="J101" s="112"/>
      <c r="K101" s="114"/>
      <c r="L101" s="115"/>
      <c r="M101" s="109"/>
      <c r="N101" s="115"/>
      <c r="O101" s="115"/>
      <c r="P101" s="79"/>
    </row>
    <row r="102" spans="1:16" s="7" customFormat="1" ht="24.75" customHeight="1" outlineLevel="1" x14ac:dyDescent="0.25">
      <c r="A102" s="135">
        <v>55</v>
      </c>
      <c r="B102" s="113"/>
      <c r="C102" s="115"/>
      <c r="D102" s="112"/>
      <c r="E102" s="136"/>
      <c r="F102" s="136"/>
      <c r="G102" s="149" t="str">
        <f t="shared" si="3"/>
        <v/>
      </c>
      <c r="H102" s="113"/>
      <c r="I102" s="112"/>
      <c r="J102" s="112"/>
      <c r="K102" s="114"/>
      <c r="L102" s="115"/>
      <c r="M102" s="109"/>
      <c r="N102" s="115"/>
      <c r="O102" s="115"/>
      <c r="P102" s="79"/>
    </row>
    <row r="103" spans="1:16" s="7" customFormat="1" ht="24.75" customHeight="1" outlineLevel="1" x14ac:dyDescent="0.25">
      <c r="A103" s="135">
        <v>56</v>
      </c>
      <c r="B103" s="113"/>
      <c r="C103" s="115"/>
      <c r="D103" s="112"/>
      <c r="E103" s="136"/>
      <c r="F103" s="136"/>
      <c r="G103" s="149" t="str">
        <f t="shared" si="3"/>
        <v/>
      </c>
      <c r="H103" s="113"/>
      <c r="I103" s="112"/>
      <c r="J103" s="112"/>
      <c r="K103" s="114"/>
      <c r="L103" s="115"/>
      <c r="M103" s="109"/>
      <c r="N103" s="115"/>
      <c r="O103" s="115"/>
      <c r="P103" s="79"/>
    </row>
    <row r="104" spans="1:16" s="7" customFormat="1" ht="24.75" customHeight="1" outlineLevel="1" x14ac:dyDescent="0.25">
      <c r="A104" s="135">
        <v>57</v>
      </c>
      <c r="B104" s="113"/>
      <c r="C104" s="115"/>
      <c r="D104" s="112"/>
      <c r="E104" s="136"/>
      <c r="F104" s="136"/>
      <c r="G104" s="149" t="str">
        <f t="shared" si="3"/>
        <v/>
      </c>
      <c r="H104" s="113"/>
      <c r="I104" s="112"/>
      <c r="J104" s="112"/>
      <c r="K104" s="114"/>
      <c r="L104" s="115"/>
      <c r="M104" s="109"/>
      <c r="N104" s="115"/>
      <c r="O104" s="115"/>
      <c r="P104" s="79"/>
    </row>
    <row r="105" spans="1:16" s="7" customFormat="1" ht="24.75" customHeight="1" outlineLevel="1" x14ac:dyDescent="0.25">
      <c r="A105" s="135">
        <v>58</v>
      </c>
      <c r="B105" s="113"/>
      <c r="C105" s="115"/>
      <c r="D105" s="112"/>
      <c r="E105" s="136"/>
      <c r="F105" s="136"/>
      <c r="G105" s="149" t="str">
        <f t="shared" si="3"/>
        <v/>
      </c>
      <c r="H105" s="113"/>
      <c r="I105" s="112"/>
      <c r="J105" s="112"/>
      <c r="K105" s="114"/>
      <c r="L105" s="115"/>
      <c r="M105" s="109"/>
      <c r="N105" s="115"/>
      <c r="O105" s="115"/>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6"/>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t="s">
        <v>2676</v>
      </c>
      <c r="E114" s="136">
        <v>43877</v>
      </c>
      <c r="F114" s="136">
        <v>44196</v>
      </c>
      <c r="G114" s="149">
        <f>IF(AND(E114&lt;&gt;"",F114&lt;&gt;""),((F114-E114)/30),"")</f>
        <v>10.633333333333333</v>
      </c>
      <c r="H114" s="113" t="s">
        <v>2685</v>
      </c>
      <c r="I114" s="112" t="s">
        <v>64</v>
      </c>
      <c r="J114" s="112" t="s">
        <v>396</v>
      </c>
      <c r="K114" s="114">
        <v>1072929660</v>
      </c>
      <c r="L114" s="100">
        <f>+IF(AND(K114&gt;0,O114="Ejecución"),(K114/877802)*Tabla28[[#This Row],[% participación]],IF(AND(K114&gt;0,O114&lt;&gt;"Ejecución"),"-",""))</f>
        <v>1222.2912000656183</v>
      </c>
      <c r="M114" s="115"/>
      <c r="N114" s="162">
        <v>1</v>
      </c>
      <c r="O114" s="151" t="s">
        <v>1150</v>
      </c>
      <c r="P114" s="78"/>
    </row>
    <row r="115" spans="1:16" s="6" customFormat="1" ht="24.75" customHeight="1" x14ac:dyDescent="0.25">
      <c r="A115" s="134">
        <v>2</v>
      </c>
      <c r="B115" s="150" t="s">
        <v>2665</v>
      </c>
      <c r="C115" s="152" t="s">
        <v>31</v>
      </c>
      <c r="D115" s="112" t="s">
        <v>2677</v>
      </c>
      <c r="E115" s="136">
        <v>43877</v>
      </c>
      <c r="F115" s="136">
        <v>44196</v>
      </c>
      <c r="G115" s="149">
        <f t="shared" ref="G115:G116" si="4">IF(AND(E115&lt;&gt;"",F115&lt;&gt;""),((F115-E115)/30),"")</f>
        <v>10.633333333333333</v>
      </c>
      <c r="H115" s="111" t="s">
        <v>2686</v>
      </c>
      <c r="I115" s="112" t="s">
        <v>64</v>
      </c>
      <c r="J115" s="112" t="s">
        <v>381</v>
      </c>
      <c r="K115" s="68">
        <v>1642874622</v>
      </c>
      <c r="L115" s="100">
        <f>+IF(AND(K115&gt;0,O115="Ejecución"),(K115/877802)*Tabla28[[#This Row],[% participación]],IF(AND(K115&gt;0,O115&lt;&gt;"Ejecución"),"-",""))</f>
        <v>1871.5776701351786</v>
      </c>
      <c r="M115" s="65"/>
      <c r="N115" s="162">
        <v>1</v>
      </c>
      <c r="O115" s="151" t="s">
        <v>1150</v>
      </c>
      <c r="P115" s="78"/>
    </row>
    <row r="116" spans="1:16" s="6" customFormat="1" ht="24.75" customHeight="1" x14ac:dyDescent="0.25">
      <c r="A116" s="134">
        <v>3</v>
      </c>
      <c r="B116" s="150" t="s">
        <v>2665</v>
      </c>
      <c r="C116" s="152" t="s">
        <v>31</v>
      </c>
      <c r="D116" s="112" t="s">
        <v>2678</v>
      </c>
      <c r="E116" s="136">
        <v>43877</v>
      </c>
      <c r="F116" s="136">
        <v>44196</v>
      </c>
      <c r="G116" s="149">
        <f t="shared" si="4"/>
        <v>10.633333333333333</v>
      </c>
      <c r="H116" s="111" t="s">
        <v>2687</v>
      </c>
      <c r="I116" s="112" t="s">
        <v>64</v>
      </c>
      <c r="J116" s="112" t="s">
        <v>395</v>
      </c>
      <c r="K116" s="68">
        <v>1434831788</v>
      </c>
      <c r="L116" s="100">
        <f>+IF(AND(K116&gt;0,O116="Ejecución"),(K116/877802)*Tabla28[[#This Row],[% participación]],IF(AND(K116&gt;0,O116&lt;&gt;"Ejecución"),"-",""))</f>
        <v>1634.5733867090755</v>
      </c>
      <c r="M116" s="65"/>
      <c r="N116" s="162">
        <v>1</v>
      </c>
      <c r="O116" s="151" t="s">
        <v>1150</v>
      </c>
      <c r="P116" s="78"/>
    </row>
    <row r="117" spans="1:16" s="6" customFormat="1" ht="24.75" customHeight="1" outlineLevel="1" x14ac:dyDescent="0.25">
      <c r="A117" s="134">
        <v>4</v>
      </c>
      <c r="B117" s="150" t="s">
        <v>2665</v>
      </c>
      <c r="C117" s="152" t="s">
        <v>31</v>
      </c>
      <c r="D117" s="112" t="s">
        <v>2679</v>
      </c>
      <c r="E117" s="136">
        <v>43877</v>
      </c>
      <c r="F117" s="136">
        <v>44196</v>
      </c>
      <c r="G117" s="149">
        <f t="shared" ref="G117:G159" si="5">IF(AND(E117&lt;&gt;"",F117&lt;&gt;""),((F117-E117)/30),"")</f>
        <v>10.633333333333333</v>
      </c>
      <c r="H117" s="111" t="s">
        <v>2688</v>
      </c>
      <c r="I117" s="112" t="s">
        <v>64</v>
      </c>
      <c r="J117" s="112" t="s">
        <v>395</v>
      </c>
      <c r="K117" s="68">
        <v>1463341672</v>
      </c>
      <c r="L117" s="100">
        <f>+IF(AND(K117&gt;0,O117="Ejecución"),(K117/877802)*Tabla28[[#This Row],[% participación]],IF(AND(K117&gt;0,O117&lt;&gt;"Ejecución"),"-",""))</f>
        <v>1667.0521051444402</v>
      </c>
      <c r="M117" s="65"/>
      <c r="N117" s="162">
        <v>1</v>
      </c>
      <c r="O117" s="151" t="s">
        <v>1150</v>
      </c>
      <c r="P117" s="78"/>
    </row>
    <row r="118" spans="1:16" s="7" customFormat="1" ht="24.75" customHeight="1" outlineLevel="1" x14ac:dyDescent="0.25">
      <c r="A118" s="135">
        <v>5</v>
      </c>
      <c r="B118" s="150" t="s">
        <v>2665</v>
      </c>
      <c r="C118" s="152" t="s">
        <v>31</v>
      </c>
      <c r="D118" s="112" t="s">
        <v>2680</v>
      </c>
      <c r="E118" s="136">
        <v>43877</v>
      </c>
      <c r="F118" s="136">
        <v>44196</v>
      </c>
      <c r="G118" s="149">
        <f t="shared" si="5"/>
        <v>10.633333333333333</v>
      </c>
      <c r="H118" s="111" t="s">
        <v>2689</v>
      </c>
      <c r="I118" s="112" t="s">
        <v>64</v>
      </c>
      <c r="J118" s="112" t="s">
        <v>387</v>
      </c>
      <c r="K118" s="68">
        <v>1409379338</v>
      </c>
      <c r="L118" s="100">
        <f>+IF(AND(K118&gt;0,O118="Ejecución"),(K118/877802)*Tabla28[[#This Row],[% participación]],IF(AND(K118&gt;0,O118&lt;&gt;"Ejecución"),"-",""))</f>
        <v>1605.5777248172139</v>
      </c>
      <c r="M118" s="65"/>
      <c r="N118" s="162">
        <v>1</v>
      </c>
      <c r="O118" s="151" t="s">
        <v>1150</v>
      </c>
      <c r="P118" s="79"/>
    </row>
    <row r="119" spans="1:16" s="7" customFormat="1" ht="24.75" customHeight="1" outlineLevel="1" x14ac:dyDescent="0.25">
      <c r="A119" s="135">
        <v>6</v>
      </c>
      <c r="B119" s="150" t="s">
        <v>2665</v>
      </c>
      <c r="C119" s="152" t="s">
        <v>31</v>
      </c>
      <c r="D119" s="112" t="s">
        <v>2681</v>
      </c>
      <c r="E119" s="136">
        <v>43877</v>
      </c>
      <c r="F119" s="136">
        <v>44196</v>
      </c>
      <c r="G119" s="149">
        <f t="shared" si="5"/>
        <v>10.633333333333333</v>
      </c>
      <c r="H119" s="111" t="s">
        <v>2690</v>
      </c>
      <c r="I119" s="112" t="s">
        <v>64</v>
      </c>
      <c r="J119" s="112" t="s">
        <v>395</v>
      </c>
      <c r="K119" s="68">
        <v>3027957186</v>
      </c>
      <c r="L119" s="100">
        <f>+IF(AND(K119&gt;0,O119="Ejecución"),(K119/877802)*Tabla28[[#This Row],[% participación]],IF(AND(K119&gt;0,O119&lt;&gt;"Ejecución"),"-",""))</f>
        <v>3449.4762896416278</v>
      </c>
      <c r="M119" s="65"/>
      <c r="N119" s="162">
        <v>1</v>
      </c>
      <c r="O119" s="151" t="s">
        <v>1150</v>
      </c>
      <c r="P119" s="79"/>
    </row>
    <row r="120" spans="1:16" s="7" customFormat="1" ht="24.75" customHeight="1" outlineLevel="1" x14ac:dyDescent="0.25">
      <c r="A120" s="135">
        <v>7</v>
      </c>
      <c r="B120" s="150" t="s">
        <v>2665</v>
      </c>
      <c r="C120" s="152" t="s">
        <v>31</v>
      </c>
      <c r="D120" s="112" t="s">
        <v>2682</v>
      </c>
      <c r="E120" s="136">
        <v>44166</v>
      </c>
      <c r="F120" s="136">
        <v>44773</v>
      </c>
      <c r="G120" s="149">
        <f t="shared" si="5"/>
        <v>20.233333333333334</v>
      </c>
      <c r="H120" s="113" t="s">
        <v>2691</v>
      </c>
      <c r="I120" s="112" t="s">
        <v>64</v>
      </c>
      <c r="J120" s="112" t="s">
        <v>395</v>
      </c>
      <c r="K120" s="68">
        <v>882138204</v>
      </c>
      <c r="L120" s="100">
        <f>+IF(AND(K120&gt;0,O120="Ejecución"),(K120/877802)*Tabla28[[#This Row],[% participación]],IF(AND(K120&gt;0,O120&lt;&gt;"Ejecución"),"-",""))</f>
        <v>1004.9398429258534</v>
      </c>
      <c r="M120" s="65"/>
      <c r="N120" s="162">
        <v>1</v>
      </c>
      <c r="O120" s="151" t="s">
        <v>1150</v>
      </c>
      <c r="P120" s="79"/>
    </row>
    <row r="121" spans="1:16" s="7" customFormat="1" ht="24.75" customHeight="1" outlineLevel="1" x14ac:dyDescent="0.25">
      <c r="A121" s="135">
        <v>8</v>
      </c>
      <c r="B121" s="150" t="s">
        <v>2665</v>
      </c>
      <c r="C121" s="152" t="s">
        <v>31</v>
      </c>
      <c r="D121" s="112" t="s">
        <v>2683</v>
      </c>
      <c r="E121" s="136">
        <v>44166</v>
      </c>
      <c r="F121" s="136">
        <v>44773</v>
      </c>
      <c r="G121" s="149">
        <f t="shared" si="5"/>
        <v>20.233333333333334</v>
      </c>
      <c r="H121" s="111" t="s">
        <v>2692</v>
      </c>
      <c r="I121" s="112" t="s">
        <v>64</v>
      </c>
      <c r="J121" s="112" t="s">
        <v>395</v>
      </c>
      <c r="K121" s="68">
        <v>1157505200</v>
      </c>
      <c r="L121" s="100">
        <f>+IF(AND(K121&gt;0,O121="Ejecución"),(K121/877802)*Tabla28[[#This Row],[% participación]],IF(AND(K121&gt;0,O121&lt;&gt;"Ejecución"),"-",""))</f>
        <v>1318.6404223275863</v>
      </c>
      <c r="M121" s="65"/>
      <c r="N121" s="162">
        <v>1</v>
      </c>
      <c r="O121" s="151" t="s">
        <v>1150</v>
      </c>
      <c r="P121" s="79"/>
    </row>
    <row r="122" spans="1:16" s="7" customFormat="1" ht="24.75" customHeight="1" outlineLevel="1" x14ac:dyDescent="0.25">
      <c r="A122" s="135">
        <v>9</v>
      </c>
      <c r="B122" s="150" t="s">
        <v>2665</v>
      </c>
      <c r="C122" s="152" t="s">
        <v>31</v>
      </c>
      <c r="D122" s="112" t="s">
        <v>2684</v>
      </c>
      <c r="E122" s="136">
        <v>44166</v>
      </c>
      <c r="F122" s="136">
        <v>44773</v>
      </c>
      <c r="G122" s="149">
        <f t="shared" si="5"/>
        <v>20.233333333333334</v>
      </c>
      <c r="H122" s="113" t="s">
        <v>2691</v>
      </c>
      <c r="I122" s="112" t="s">
        <v>64</v>
      </c>
      <c r="J122" s="112" t="s">
        <v>382</v>
      </c>
      <c r="K122" s="68">
        <v>1372214984</v>
      </c>
      <c r="L122" s="100">
        <f>+IF(AND(K122&gt;0,O122="Ejecución"),(K122/877802)*Tabla28[[#This Row],[% participación]],IF(AND(K122&gt;0,O122&lt;&gt;"Ejecución"),"-",""))</f>
        <v>1563.2397556624387</v>
      </c>
      <c r="M122" s="65"/>
      <c r="N122" s="162">
        <v>1</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ref="N123:N160" si="6">+IF(M123="No",1,IF(M123="Si","Ingrese %",""))</f>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6" t="s">
        <v>2643</v>
      </c>
      <c r="J167" s="207"/>
      <c r="K167" s="207"/>
      <c r="L167" s="207"/>
      <c r="M167" s="207"/>
      <c r="N167" s="207"/>
      <c r="O167" s="208"/>
      <c r="U167" s="51"/>
    </row>
    <row r="168" spans="1:28" x14ac:dyDescent="0.25">
      <c r="A168" s="9"/>
      <c r="B168" s="225" t="s">
        <v>2658</v>
      </c>
      <c r="C168" s="225"/>
      <c r="D168" s="225"/>
      <c r="E168" s="8"/>
      <c r="F168" s="5"/>
      <c r="H168" s="81" t="s">
        <v>2657</v>
      </c>
      <c r="I168" s="206"/>
      <c r="J168" s="207"/>
      <c r="K168" s="207"/>
      <c r="L168" s="207"/>
      <c r="M168" s="207"/>
      <c r="N168" s="207"/>
      <c r="O168" s="20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3"/>
      <c r="Z178" s="154" t="str">
        <f>IF(Y178&gt;0,SUM(E180+Y178),"")</f>
        <v/>
      </c>
      <c r="AA178" s="19"/>
      <c r="AB178" s="19"/>
    </row>
    <row r="179" spans="1:28" ht="23.25" x14ac:dyDescent="0.25">
      <c r="A179" s="9"/>
      <c r="B179" s="182" t="s">
        <v>2669</v>
      </c>
      <c r="C179" s="182"/>
      <c r="D179" s="182"/>
      <c r="E179" s="160">
        <v>0.02</v>
      </c>
      <c r="F179" s="159">
        <v>1.0999999999999999E-2</v>
      </c>
      <c r="G179" s="154">
        <f>IF(F179&gt;0,SUM(E179+F179),"")</f>
        <v>3.1E-2</v>
      </c>
      <c r="H179" s="5"/>
      <c r="I179" s="182" t="s">
        <v>2671</v>
      </c>
      <c r="J179" s="182"/>
      <c r="K179" s="182"/>
      <c r="L179" s="182"/>
      <c r="M179" s="161"/>
      <c r="O179" s="8"/>
      <c r="Q179" s="19"/>
      <c r="R179" s="148" t="str">
        <f>IF(M179&gt;0,SUM(L179+M179),"")</f>
        <v/>
      </c>
      <c r="T179" s="19"/>
      <c r="U179" s="228" t="s">
        <v>1166</v>
      </c>
      <c r="V179" s="228"/>
      <c r="W179" s="228"/>
      <c r="X179" s="24">
        <v>0.02</v>
      </c>
      <c r="Y179" s="153"/>
      <c r="Z179" s="154" t="str">
        <f>IF(Y179&gt;0,SUM(E181+Y179),"")</f>
        <v/>
      </c>
      <c r="AA179" s="19"/>
      <c r="AB179" s="19"/>
    </row>
    <row r="180" spans="1:28" ht="23.25" hidden="1" x14ac:dyDescent="0.25">
      <c r="A180" s="9"/>
      <c r="B180" s="168"/>
      <c r="C180" s="168"/>
      <c r="D180" s="168"/>
      <c r="E180" s="158"/>
      <c r="H180" s="5"/>
      <c r="I180" s="168"/>
      <c r="J180" s="168"/>
      <c r="K180" s="168"/>
      <c r="L180" s="168"/>
      <c r="M180" s="5"/>
      <c r="O180" s="8"/>
      <c r="Q180" s="19"/>
      <c r="R180" s="148" t="str">
        <f>IF(S180&gt;0,SUM(L180+S180),"")</f>
        <v/>
      </c>
      <c r="S180" s="153"/>
      <c r="T180" s="19"/>
      <c r="U180" s="228" t="s">
        <v>1167</v>
      </c>
      <c r="V180" s="228"/>
      <c r="W180" s="228"/>
      <c r="X180" s="24">
        <v>0.03</v>
      </c>
      <c r="Y180" s="153"/>
      <c r="Z180" s="154" t="str">
        <f>IF(Y180&gt;0,SUM(E182+Y180),"")</f>
        <v/>
      </c>
      <c r="AA180" s="19"/>
      <c r="AB180" s="19"/>
    </row>
    <row r="181" spans="1:28" ht="23.25" hidden="1" x14ac:dyDescent="0.25">
      <c r="A181" s="9"/>
      <c r="B181" s="168"/>
      <c r="C181" s="168"/>
      <c r="D181" s="168"/>
      <c r="E181" s="158"/>
      <c r="H181" s="5"/>
      <c r="I181" s="168"/>
      <c r="J181" s="168"/>
      <c r="K181" s="168"/>
      <c r="L181" s="16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8"/>
      <c r="C182" s="168"/>
      <c r="D182" s="168"/>
      <c r="E182" s="158"/>
      <c r="H182" s="5"/>
      <c r="I182" s="168"/>
      <c r="J182" s="168"/>
      <c r="K182" s="168"/>
      <c r="L182" s="16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3.1E-2</v>
      </c>
      <c r="D185" s="91" t="s">
        <v>2628</v>
      </c>
      <c r="E185" s="94">
        <f>+(C185*SUM(K20:K35))</f>
        <v>55640702.997000001</v>
      </c>
      <c r="F185" s="92"/>
      <c r="G185" s="93"/>
      <c r="H185" s="88"/>
      <c r="I185" s="90" t="s">
        <v>2627</v>
      </c>
      <c r="J185" s="155">
        <f>+SUM(M179:M183)</f>
        <v>0</v>
      </c>
      <c r="K185" s="227" t="s">
        <v>2628</v>
      </c>
      <c r="L185" s="227"/>
      <c r="M185" s="94">
        <f>+J185*(SUM(K20:K35))</f>
        <v>0</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6" t="s">
        <v>2636</v>
      </c>
      <c r="C192" s="186"/>
      <c r="E192" s="5" t="s">
        <v>20</v>
      </c>
      <c r="H192" s="26" t="s">
        <v>24</v>
      </c>
      <c r="J192" s="5" t="s">
        <v>2637</v>
      </c>
      <c r="K192" s="5"/>
      <c r="M192" s="5"/>
      <c r="N192" s="5"/>
      <c r="O192" s="8"/>
      <c r="Q192" s="143"/>
      <c r="R192" s="144"/>
      <c r="S192" s="144"/>
      <c r="T192" s="143"/>
    </row>
    <row r="193" spans="1:18" x14ac:dyDescent="0.25">
      <c r="A193" s="9"/>
      <c r="C193" s="116">
        <v>35405</v>
      </c>
      <c r="D193" s="5"/>
      <c r="E193" s="117">
        <v>3596</v>
      </c>
      <c r="F193" s="5"/>
      <c r="G193" s="5"/>
      <c r="H193" s="166" t="s">
        <v>2693</v>
      </c>
      <c r="J193" s="5"/>
      <c r="K193" s="118">
        <v>35886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2695</v>
      </c>
      <c r="J211" s="27" t="s">
        <v>2622</v>
      </c>
      <c r="K211" s="167" t="s">
        <v>2695</v>
      </c>
      <c r="L211" s="21"/>
      <c r="M211" s="21"/>
      <c r="N211" s="21"/>
      <c r="O211" s="8"/>
    </row>
    <row r="212" spans="1:15" x14ac:dyDescent="0.25">
      <c r="A212" s="9"/>
      <c r="B212" s="27" t="s">
        <v>2619</v>
      </c>
      <c r="C212" s="166" t="s">
        <v>2694</v>
      </c>
      <c r="D212" s="21"/>
      <c r="G212" s="27" t="s">
        <v>2621</v>
      </c>
      <c r="H212" s="167" t="s">
        <v>2696</v>
      </c>
      <c r="J212" s="27" t="s">
        <v>2623</v>
      </c>
      <c r="K212" s="166"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Sara Villadiego</cp:lastModifiedBy>
  <cp:lastPrinted>2020-11-20T15:12:35Z</cp:lastPrinted>
  <dcterms:created xsi:type="dcterms:W3CDTF">2020-10-14T21:57:42Z</dcterms:created>
  <dcterms:modified xsi:type="dcterms:W3CDTF">2020-12-29T20:43:06Z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