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MONTERIA MIXTO\"/>
    </mc:Choice>
  </mc:AlternateContent>
  <xr:revisionPtr revIDLastSave="0" documentId="13_ncr:1_{4D8FDE62-6867-4C2E-921E-339FE4B39A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<sst xmlns="http://schemas.openxmlformats.org/spreadsheetml/2006/main" count="3169" uniqueCount="2720">
  <si>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</si>
  <si>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</si>
  <si>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</si>
  <si>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</si>
  <si>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</si>
  <si>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</si>
  <si>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</si>
  <si>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</si>
  <si>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</si>
  <si>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</si>
  <si>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</si>
  <si>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</si>
  <si>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</si>
  <si>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</si>
  <si>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</si>
  <si>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</si>
  <si>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</si>
  <si>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</si>
  <si>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</si>
  <si>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</si>
  <si>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</si>
  <si>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</si>
  <si>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</si>
  <si>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</si>
  <si>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</si>
  <si>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</si>
  <si>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</si>
  <si>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</si>
  <si>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</si>
  <si>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</si>
  <si>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</si>
  <si>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</si>
  <si>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</si>
  <si>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</si>
  <si>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</si>
  <si>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</si>
  <si>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</si>
  <si>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</si>
  <si>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</si>
  <si>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</si>
  <si>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</si>
  <si>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</si>
  <si>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</si>
  <si>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</si>
  <si>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</si>
  <si>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</si>
  <si>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</si>
  <si>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</si>
  <si>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</si>
  <si>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</si>
  <si>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</si>
  <si>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</si>
  <si>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</si>
  <si>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</si>
  <si>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</si>
  <si>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</si>
  <si>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</si>
  <si>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</si>
  <si>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</si>
  <si>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</si>
  <si>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</si>
  <si>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</si>
  <si>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</si>
  <si>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</si>
  <si>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</si>
  <si>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</si>
  <si>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</si>
  <si>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</si>
  <si>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</si>
  <si>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</si>
  <si>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</si>
  <si>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</si>
  <si>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</si>
  <si>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</si>
  <si>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</si>
  <si>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</si>
  <si>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</si>
  <si>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</si>
  <si>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</si>
  <si>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</si>
  <si>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</si>
  <si>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</si>
  <si>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</si>
  <si>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</si>
  <si>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</si>
  <si>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</si>
  <si>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</si>
  <si>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</si>
  <si>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</si>
  <si>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</si>
  <si>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</si>
  <si>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</si>
  <si>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</si>
  <si>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</si>
  <si>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</si>
  <si>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</si>
  <si>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</si>
  <si>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</si>
  <si>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</si>
  <si>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</si>
  <si>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</si>
  <si>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</si>
  <si>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</si>
  <si>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</si>
  <si>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</si>
  <si>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</si>
  <si>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</si>
  <si>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</si>
  <si>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</si>
  <si>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</si>
  <si>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</si>
  <si>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</si>
  <si>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</si>
  <si>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</si>
  <si>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</si>
  <si>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</si>
  <si>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</si>
  <si>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</si>
  <si>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</si>
  <si>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</si>
  <si>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</si>
  <si>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</si>
  <si>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</si>
  <si>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</si>
  <si>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</si>
  <si>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</si>
  <si>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</si>
  <si>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</si>
  <si>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</si>
  <si>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</si>
  <si>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</si>
  <si>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</si>
  <si>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</si>
  <si>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</si>
  <si>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</si>
  <si>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</si>
  <si>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</si>
  <si>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</si>
  <si>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</si>
  <si>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</si>
  <si>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</si>
  <si>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</si>
  <si>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</si>
  <si>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</si>
  <si>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</si>
  <si>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</si>
  <si>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</si>
  <si>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</si>
  <si>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</si>
  <si>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</si>
  <si>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</si>
  <si>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</si>
  <si>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</si>
  <si>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</si>
  <si>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</si>
  <si>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</si>
  <si>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</si>
  <si>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</si>
  <si>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</si>
  <si>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</si>
  <si>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</si>
  <si>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</si>
  <si>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</si>
  <si>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</si>
  <si>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</si>
  <si>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</si>
  <si>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</si>
  <si>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</si>
  <si>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</si>
  <si>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</si>
  <si>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</si>
  <si>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</si>
  <si>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</si>
  <si>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</si>
  <si>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</si>
  <si>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</si>
  <si>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</si>
  <si>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</si>
  <si>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</si>
  <si>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</si>
  <si>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</si>
  <si>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</si>
  <si>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</si>
  <si>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</si>
  <si>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</si>
  <si>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</si>
  <si>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</si>
  <si>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</si>
  <si>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</si>
  <si>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</si>
  <si>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</si>
  <si>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</si>
  <si>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</si>
  <si>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</si>
  <si>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</si>
  <si>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</si>
  <si>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</si>
  <si>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</si>
  <si>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</si>
  <si>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</si>
  <si>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</si>
  <si>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</si>
  <si>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</si>
  <si>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</si>
  <si>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</si>
  <si>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</si>
  <si>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</si>
  <si>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</si>
  <si>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</si>
  <si>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</si>
  <si>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</si>
  <si>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</si>
  <si>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</si>
  <si>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</si>
  <si>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</si>
  <si>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</si>
  <si>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</si>
  <si>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</si>
  <si>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</si>
  <si>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</si>
  <si>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</si>
  <si>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</si>
  <si>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</si>
  <si>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</si>
  <si>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</si>
  <si>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</si>
  <si>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</si>
  <si>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</si>
  <si>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</si>
  <si>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</si>
  <si>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</si>
  <si>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</si>
  <si>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</si>
  <si>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</si>
  <si>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</si>
  <si>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</si>
  <si>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</si>
  <si>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</si>
  <si>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</si>
  <si>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</si>
  <si>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</si>
  <si>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</si>
  <si>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</si>
  <si>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</si>
  <si>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</si>
  <si>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</si>
  <si>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</si>
  <si>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</si>
  <si>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</si>
  <si>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</si>
  <si>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</si>
  <si>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</si>
  <si>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</si>
  <si>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</si>
  <si>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</si>
  <si>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</si>
  <si>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</si>
  <si>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</si>
  <si>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</si>
  <si>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</si>
  <si>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</si>
  <si>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</si>
  <si>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</si>
  <si>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</si>
  <si>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</si>
  <si>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</si>
  <si>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</si>
  <si>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</si>
  <si>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</si>
  <si>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</si>
  <si>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</si>
  <si>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</si>
  <si>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</si>
  <si>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</si>
  <si>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</si>
  <si>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</si>
  <si>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</si>
  <si>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</si>
  <si>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</si>
  <si>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</si>
  <si>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</si>
  <si>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</si>
  <si>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</si>
  <si>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</si>
  <si>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</si>
  <si>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</si>
  <si>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</si>
  <si>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</si>
  <si>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</si>
  <si>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</si>
  <si>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</si>
  <si>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</si>
  <si>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</si>
  <si>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</si>
  <si>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</si>
  <si>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</si>
  <si>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</si>
  <si>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</si>
  <si>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</si>
  <si>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</si>
  <si>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</si>
  <si>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</si>
  <si>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</si>
  <si>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</si>
  <si>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</si>
  <si>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</si>
  <si>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</si>
  <si>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</si>
  <si>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</si>
  <si>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</si>
  <si>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</si>
  <si>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</si>
  <si>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</si>
  <si>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</si>
  <si>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</si>
  <si>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</si>
  <si>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</si>
  <si>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</si>
  <si>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</si>
  <si>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</si>
  <si>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</si>
  <si>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</si>
  <si>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</si>
  <si>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</si>
  <si>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</si>
  <si>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</si>
  <si>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</si>
  <si>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</si>
  <si>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</si>
  <si>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</si>
  <si>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</si>
  <si>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</si>
  <si>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</si>
  <si>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</si>
  <si>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</si>
  <si>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</si>
  <si>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</si>
  <si>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</si>
  <si>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</si>
  <si>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</si>
  <si>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</si>
  <si>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</si>
  <si>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</si>
  <si>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</si>
  <si>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</si>
  <si>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</si>
  <si>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</si>
  <si>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</si>
  <si>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</si>
  <si>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</si>
  <si>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</si>
  <si>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</si>
  <si>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</si>
  <si>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</si>
  <si>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</si>
  <si>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</si>
  <si>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</si>
  <si>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</si>
  <si>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</si>
  <si>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</si>
  <si>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</si>
  <si>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</si>
  <si>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</si>
  <si>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</si>
  <si>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</si>
  <si>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</si>
  <si>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</si>
  <si>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</si>
  <si>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</si>
  <si>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</si>
  <si>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</si>
  <si>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</si>
  <si>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</si>
  <si>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</si>
  <si>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</si>
  <si>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</si>
  <si>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</si>
  <si>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</si>
  <si>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</si>
  <si>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</si>
  <si>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</si>
  <si>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</si>
  <si>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</si>
  <si>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</si>
  <si>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</si>
  <si>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</si>
  <si>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</si>
  <si>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</si>
  <si>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</si>
  <si>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</si>
  <si>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</si>
  <si>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</si>
  <si>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</si>
  <si>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</si>
  <si>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</si>
  <si>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</si>
  <si>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</si>
  <si>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</si>
  <si>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</si>
  <si>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</si>
  <si>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</si>
  <si>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</si>
  <si>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</si>
  <si>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</si>
  <si>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</si>
  <si>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</si>
  <si>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</si>
  <si>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</si>
  <si>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</si>
  <si>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</si>
  <si>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</si>
  <si>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</si>
  <si>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</si>
  <si>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</si>
  <si>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</si>
  <si>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</si>
  <si>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</si>
  <si>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</si>
  <si>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</si>
  <si>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</si>
  <si>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</si>
  <si>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</si>
  <si>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</si>
  <si>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</si>
  <si>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</si>
  <si>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</si>
  <si>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</si>
  <si>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</si>
  <si>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</si>
  <si>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</si>
  <si>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</si>
  <si>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</si>
  <si>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</si>
  <si>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</si>
  <si>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</si>
  <si>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</si>
  <si>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</si>
  <si>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</si>
  <si>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</si>
  <si>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</si>
  <si>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</si>
  <si>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</si>
  <si>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</si>
  <si>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</si>
  <si>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</si>
  <si>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</si>
  <si>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</si>
  <si>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</si>
  <si>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</si>
  <si>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</si>
  <si>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</si>
  <si>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</si>
  <si>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</si>
  <si>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</si>
  <si>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</si>
  <si>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</si>
  <si>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</si>
  <si>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</si>
  <si>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</si>
  <si>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</si>
  <si>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</si>
  <si>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</si>
  <si>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</si>
  <si>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</si>
  <si>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</si>
  <si>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</si>
  <si>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</si>
  <si>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</si>
  <si>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</si>
  <si>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</si>
  <si>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</si>
  <si>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</si>
  <si>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</si>
  <si>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</si>
  <si>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</si>
  <si>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</si>
  <si>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</si>
  <si>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</si>
  <si>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</si>
  <si>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</si>
  <si>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</si>
  <si>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</si>
  <si>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</si>
  <si>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</si>
  <si>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</si>
  <si>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</si>
  <si>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</si>
  <si>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</si>
  <si>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</si>
  <si>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</si>
  <si>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</si>
  <si>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</si>
  <si>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</si>
  <si>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</si>
  <si>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</si>
  <si>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</si>
  <si>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</si>
  <si>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</si>
  <si>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</si>
  <si>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</si>
  <si>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</si>
  <si>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</si>
  <si>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</si>
  <si>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</si>
  <si>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</si>
  <si>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</si>
  <si>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</si>
  <si>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</si>
  <si>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</si>
  <si>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</si>
  <si>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</si>
  <si>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</si>
  <si>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</si>
  <si>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</si>
  <si>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</si>
  <si>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</si>
  <si>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</si>
  <si>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</si>
  <si>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</si>
  <si>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</si>
  <si>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</si>
  <si>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</si>
  <si>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</si>
  <si>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</si>
  <si>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</si>
  <si>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</si>
  <si>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</si>
  <si>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</si>
  <si>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</si>
  <si>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</si>
  <si>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</si>
  <si>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</si>
  <si>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</si>
  <si>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</si>
  <si>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</si>
  <si>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</si>
  <si>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</si>
  <si>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</si>
  <si>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</si>
  <si>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</si>
  <si>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</si>
  <si>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</si>
  <si>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</si>
  <si>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</si>
  <si>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</si>
  <si>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</si>
  <si>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</si>
  <si>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</si>
  <si>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</si>
  <si>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</si>
  <si>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</si>
  <si>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</si>
  <si>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</si>
  <si>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</si>
  <si>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</si>
  <si>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</si>
  <si>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</si>
  <si>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</si>
  <si>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</si>
  <si>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</si>
  <si>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</si>
  <si>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</si>
  <si>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</si>
  <si>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</si>
  <si>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</si>
  <si>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</si>
  <si>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</si>
  <si>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</si>
  <si>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</si>
  <si>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</si>
  <si>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</si>
  <si>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</si>
  <si>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</si>
  <si>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</si>
  <si>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</si>
  <si>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</si>
  <si>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</si>
  <si>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</si>
  <si>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</si>
  <si>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</si>
  <si>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</si>
  <si>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</si>
  <si>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</si>
  <si>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</si>
  <si>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</si>
  <si>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</si>
  <si>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</si>
  <si>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</si>
  <si>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</si>
  <si>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</si>
  <si>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</si>
  <si>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</si>
  <si>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</si>
  <si>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</si>
  <si>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</si>
  <si>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</si>
  <si>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</si>
  <si>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</si>
  <si>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</si>
  <si>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</si>
  <si>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</si>
  <si>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</si>
  <si>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</si>
  <si>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</si>
  <si>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</si>
  <si>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</si>
  <si>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</si>
  <si>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</si>
  <si>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</si>
  <si>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</si>
  <si>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</si>
  <si>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</si>
  <si>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</si>
  <si>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</si>
  <si>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</si>
  <si>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</si>
  <si>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</si>
  <si>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</si>
  <si>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</si>
  <si>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</si>
  <si>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</si>
  <si>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</si>
  <si>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</si>
  <si>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</si>
  <si>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</si>
  <si>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</si>
  <si>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</si>
  <si>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</si>
  <si>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</si>
  <si>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</si>
  <si>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</si>
  <si>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</si>
  <si>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</si>
  <si>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</si>
  <si>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</si>
  <si>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</si>
  <si>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</si>
  <si>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</si>
  <si>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</si>
  <si>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</si>
  <si>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</si>
  <si>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</si>
  <si>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</si>
  <si>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</si>
  <si>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</si>
  <si>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</si>
  <si>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</si>
  <si>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</si>
  <si>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</si>
  <si>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</si>
  <si>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</si>
  <si>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</si>
  <si>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</si>
  <si>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</si>
  <si>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</si>
  <si>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</si>
  <si>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</si>
  <si>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</si>
  <si>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</si>
  <si>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</si>
  <si>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</si>
  <si>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</si>
  <si>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</si>
  <si>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</si>
  <si>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</si>
  <si>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</si>
  <si>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</si>
  <si>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</si>
  <si>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</si>
  <si>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</si>
  <si>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</si>
  <si>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</si>
  <si>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</si>
  <si>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</si>
  <si>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</si>
  <si>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</si>
  <si>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</si>
  <si>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</si>
  <si>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</si>
  <si>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</si>
  <si>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</si>
  <si>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</si>
  <si>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</si>
  <si>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</si>
  <si>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</si>
  <si>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</si>
  <si>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</si>
  <si>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</si>
  <si>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</si>
  <si>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</si>
  <si>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</si>
  <si>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</si>
  <si>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</si>
  <si>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</si>
  <si>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</si>
  <si>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</si>
  <si>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</si>
  <si>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</si>
  <si>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</si>
  <si>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</si>
  <si>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</si>
  <si>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</si>
  <si>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</si>
  <si>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</si>
  <si>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</si>
  <si>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</si>
  <si>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</si>
  <si>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</si>
  <si>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</si>
  <si>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</si>
  <si>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</si>
  <si>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</si>
  <si>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</si>
  <si>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</si>
  <si>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</si>
  <si>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</si>
  <si>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</si>
  <si>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</si>
  <si>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</si>
  <si>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</si>
  <si>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</si>
  <si>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</si>
  <si>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</si>
  <si>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</si>
  <si>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</si>
  <si>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</si>
  <si>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</si>
  <si>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</si>
  <si>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</si>
  <si>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</si>
  <si>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</si>
  <si>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</si>
  <si>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</si>
  <si>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</si>
  <si>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</si>
  <si>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</si>
  <si>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</si>
  <si>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</si>
  <si>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</si>
  <si>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</si>
  <si>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</si>
  <si>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</si>
  <si>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</si>
  <si>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</si>
  <si>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</si>
  <si>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</si>
  <si>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</si>
  <si>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</si>
  <si>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</si>
  <si>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</si>
  <si>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</si>
  <si>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</si>
  <si>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</si>
  <si>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</si>
  <si>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</si>
  <si>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</si>
  <si>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</si>
  <si>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</si>
  <si>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</si>
  <si>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</si>
  <si>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</si>
  <si>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</si>
  <si>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</si>
  <si>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</si>
  <si>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</si>
  <si>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</si>
  <si>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</si>
  <si>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</si>
  <si>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</si>
  <si>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</si>
  <si>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</si>
  <si>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</si>
  <si>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</si>
  <si>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</si>
  <si>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</si>
  <si>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</si>
  <si>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</si>
  <si>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</si>
  <si>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</si>
  <si>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</si>
  <si>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</si>
  <si>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</si>
  <si>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</si>
  <si>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</si>
  <si>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</si>
  <si>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</si>
  <si>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</si>
  <si>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</si>
  <si>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</si>
  <si>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</si>
  <si>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</si>
  <si>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</si>
  <si>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</si>
  <si>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</si>
  <si>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</si>
  <si>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</si>
  <si>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</si>
  <si>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</si>
  <si>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</si>
  <si>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</si>
  <si>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</si>
  <si>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</si>
  <si>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</si>
  <si>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</si>
  <si>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</si>
  <si>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</si>
  <si>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</si>
  <si>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</si>
  <si>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</si>
  <si>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</si>
  <si>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</si>
  <si>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</si>
  <si>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</si>
  <si>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</si>
  <si>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</si>
  <si>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</si>
  <si>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</si>
  <si>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</si>
  <si>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</si>
  <si>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</si>
  <si>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</si>
  <si>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</si>
  <si>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</si>
  <si>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</si>
  <si>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</si>
  <si>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</si>
  <si>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</si>
  <si>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</si>
  <si>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</si>
  <si>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</si>
  <si>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</si>
  <si>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</si>
  <si>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</si>
  <si>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</si>
  <si>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</si>
  <si>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</si>
  <si>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</si>
  <si>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</si>
  <si>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</si>
  <si>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</si>
  <si>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</si>
  <si>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</si>
  <si>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</si>
  <si>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</si>
  <si>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</si>
  <si>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</si>
  <si>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</si>
  <si>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</si>
  <si>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</si>
  <si>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</si>
  <si>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</si>
  <si>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</si>
  <si>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</si>
  <si>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</si>
  <si>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</si>
  <si>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</si>
  <si>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</si>
  <si>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</si>
  <si>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</si>
  <si>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</si>
  <si>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</si>
  <si>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</si>
  <si>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</si>
  <si>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</si>
  <si>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</si>
  <si>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</si>
  <si>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</si>
  <si>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</si>
  <si>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</si>
  <si>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</si>
  <si>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</si>
  <si>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</si>
  <si>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</si>
  <si>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</si>
  <si>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</si>
  <si>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</si>
  <si>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</si>
  <si>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</si>
  <si>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</si>
  <si>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</si>
  <si>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</si>
  <si>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</si>
  <si>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</si>
  <si>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</si>
  <si>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</si>
  <si>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</si>
  <si>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</si>
  <si>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</si>
  <si>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</si>
  <si>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</si>
  <si>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</si>
  <si>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</si>
  <si>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</si>
  <si>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</si>
  <si>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</si>
  <si>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</si>
  <si>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</si>
  <si>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</si>
  <si>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</si>
  <si>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</si>
  <si>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</si>
  <si>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</si>
  <si>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</si>
  <si>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</si>
  <si>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</si>
  <si>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</si>
  <si>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</si>
  <si>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</si>
  <si>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</si>
  <si>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</si>
  <si>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</si>
  <si>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</si>
  <si>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</si>
  <si>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</si>
  <si>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</si>
  <si>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</si>
  <si>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</si>
  <si>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</si>
  <si>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</si>
  <si>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</si>
  <si>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</si>
  <si>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</si>
  <si>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</si>
  <si>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</si>
  <si>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</si>
  <si>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</si>
  <si>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</si>
  <si>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</si>
  <si>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</si>
  <si>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</si>
  <si>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</si>
  <si>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</si>
  <si>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</si>
  <si>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</si>
  <si>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</si>
  <si>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</si>
  <si>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</si>
  <si>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</si>
  <si>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</si>
  <si>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</si>
  <si>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</si>
  <si>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</si>
  <si>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</si>
  <si>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</si>
  <si>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</si>
  <si>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</si>
  <si>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</si>
  <si>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</si>
  <si>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</si>
  <si>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</si>
  <si>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</si>
  <si>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</si>
  <si>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</si>
  <si>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</si>
  <si>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</si>
  <si>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</si>
  <si>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</si>
  <si>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</si>
  <si>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</si>
  <si>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</si>
  <si>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</si>
  <si>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</si>
  <si>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</si>
  <si>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</si>
  <si>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</si>
  <si>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</si>
  <si>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</si>
  <si>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</si>
  <si>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</si>
  <si>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</si>
  <si>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</si>
  <si>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</si>
  <si>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</si>
  <si>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</si>
  <si>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</si>
  <si>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</si>
  <si>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</si>
  <si>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</si>
  <si>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</si>
  <si>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</si>
  <si>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</si>
  <si>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</si>
  <si>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</si>
  <si>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</si>
  <si>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</si>
  <si>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</si>
  <si>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</si>
  <si>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</si>
  <si>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</si>
  <si>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</si>
  <si>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</si>
  <si>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</si>
  <si>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</si>
  <si>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</si>
  <si>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</si>
  <si>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</si>
  <si>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</si>
  <si>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</si>
  <si>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</si>
  <si>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</si>
  <si>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</si>
  <si>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</si>
  <si>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</si>
  <si>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</si>
  <si>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</si>
  <si>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</si>
  <si>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</si>
  <si>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</si>
  <si>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</si>
  <si>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</si>
  <si>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</si>
  <si>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</si>
  <si>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</si>
  <si>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</si>
  <si>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</si>
  <si>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</si>
  <si>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</si>
  <si>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</si>
  <si>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</si>
  <si>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</si>
  <si>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</si>
  <si>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</si>
  <si>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</si>
  <si>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</si>
  <si>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</si>
  <si>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</si>
  <si>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</si>
  <si>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</si>
  <si>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</si>
  <si>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</si>
  <si>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</si>
  <si>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</si>
  <si>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</si>
  <si>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</si>
  <si>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</si>
  <si>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</si>
  <si>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</si>
  <si>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</si>
  <si>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</si>
  <si>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</si>
  <si>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</si>
  <si>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</si>
  <si>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</si>
  <si>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</si>
  <si>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</si>
  <si>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</si>
  <si>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</si>
  <si>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</si>
  <si>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</si>
  <si>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</si>
  <si>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</si>
  <si>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</si>
  <si>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</si>
  <si>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</si>
  <si>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</si>
  <si>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</si>
  <si>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</si>
  <si>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</si>
  <si>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</si>
  <si>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</si>
  <si>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</si>
  <si>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</si>
  <si>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</si>
  <si>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</si>
  <si>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</si>
  <si>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</si>
  <si>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</si>
  <si>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</si>
  <si>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</si>
  <si>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</si>
  <si>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</si>
  <si>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</si>
  <si>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</si>
  <si>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</si>
  <si>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</si>
  <si>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</si>
  <si>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</si>
  <si>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</si>
  <si>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</si>
  <si>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</si>
  <si>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</si>
  <si>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</si>
  <si>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</si>
  <si>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</si>
  <si>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</si>
  <si>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</si>
  <si>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</si>
  <si>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</si>
  <si>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</si>
  <si>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</si>
  <si>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</si>
  <si>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</si>
  <si>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</si>
  <si>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</si>
  <si>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</si>
  <si>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</si>
  <si>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</si>
  <si>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</si>
  <si>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</si>
  <si>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</si>
  <si>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</si>
  <si>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</si>
  <si>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</si>
  <si>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</si>
  <si>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</si>
  <si>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</si>
  <si>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</si>
  <si>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</si>
  <si>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</si>
  <si>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</si>
  <si>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</si>
  <si>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</si>
  <si>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</si>
  <si>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</si>
  <si>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</si>
  <si>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</si>
  <si>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</si>
  <si>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</si>
  <si>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</si>
  <si>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</si>
  <si>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</si>
  <si>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</si>
  <si>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</si>
  <si>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</si>
  <si>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</si>
  <si>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</si>
  <si>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</si>
  <si>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</si>
  <si>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</si>
  <si>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</si>
  <si>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</si>
  <si>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</si>
  <si>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</si>
  <si>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</si>
  <si>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</si>
  <si>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</si>
  <si>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</si>
  <si>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</si>
  <si>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</si>
  <si>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</si>
  <si>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</si>
  <si>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</si>
  <si>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</si>
  <si>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</si>
  <si>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</si>
  <si>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</si>
  <si>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</si>
  <si>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</si>
  <si>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</si>
  <si>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</si>
  <si>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</si>
  <si>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</si>
  <si>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</si>
  <si>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</si>
  <si>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</si>
  <si>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</si>
  <si>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</si>
  <si>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</si>
  <si>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</si>
  <si>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</si>
  <si>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</si>
  <si>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</si>
  <si>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</si>
  <si>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</si>
  <si>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</si>
  <si>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</si>
  <si>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</si>
  <si>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</si>
  <si>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</si>
  <si>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</si>
  <si>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</si>
  <si>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</si>
  <si>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</si>
  <si>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</si>
  <si>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</si>
  <si>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</si>
  <si>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</si>
  <si>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</si>
  <si>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</si>
  <si>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</si>
  <si>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</si>
  <si>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</si>
  <si>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</si>
  <si>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</si>
  <si>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</si>
  <si>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</si>
  <si>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</si>
  <si>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</si>
  <si>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</si>
  <si>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</si>
  <si>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</si>
  <si>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</si>
  <si>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</si>
  <si>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</si>
  <si>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</si>
  <si>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</si>
  <si>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</si>
  <si>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</si>
  <si>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</si>
  <si>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</si>
  <si>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</si>
  <si>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</si>
  <si>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</si>
  <si>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</si>
  <si>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</si>
  <si>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</si>
  <si>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</si>
  <si>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</si>
  <si>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</si>
  <si>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</si>
  <si>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</si>
  <si>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</si>
  <si>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</si>
  <si>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</si>
  <si>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</si>
  <si>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</si>
  <si>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</si>
  <si>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</si>
  <si>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</si>
  <si>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</si>
  <si>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</si>
  <si>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</si>
  <si>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</si>
  <si>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</si>
  <si>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</si>
  <si>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</si>
  <si>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</si>
  <si>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</si>
  <si>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</si>
  <si>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</si>
  <si>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</si>
  <si>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</si>
  <si>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</si>
  <si>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</si>
  <si>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</si>
  <si>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</si>
  <si>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</si>
  <si>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</si>
  <si>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</si>
  <si>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</si>
  <si>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</si>
  <si>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</si>
  <si>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</si>
  <si>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</si>
  <si>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</si>
  <si>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</si>
  <si>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</si>
  <si>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</si>
  <si>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</si>
  <si>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</si>
  <si>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</si>
  <si>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</si>
  <si>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</si>
  <si>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</si>
  <si>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</si>
  <si>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</si>
  <si>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</si>
  <si>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</si>
  <si>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</si>
  <si>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</si>
  <si>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</si>
  <si>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</si>
  <si>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</si>
  <si>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</si>
  <si>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</si>
  <si>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</si>
  <si>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</si>
  <si>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</si>
  <si>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</si>
  <si>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</si>
  <si>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</si>
  <si>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</si>
  <si>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</si>
  <si>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</si>
  <si>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</si>
  <si>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</si>
  <si>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</si>
  <si>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</si>
  <si>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</si>
  <si>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</si>
  <si>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</si>
  <si>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</si>
  <si>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</si>
  <si>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</si>
  <si>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</si>
  <si>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</si>
  <si>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</si>
  <si>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</si>
  <si>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</si>
  <si>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</si>
  <si>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</si>
  <si>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</si>
  <si>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</si>
  <si>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</si>
  <si>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</si>
  <si>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</si>
  <si>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</si>
  <si>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</si>
  <si>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</si>
  <si>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</si>
  <si>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</si>
  <si>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</si>
  <si>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</si>
  <si>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</si>
  <si>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</si>
  <si>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</si>
  <si>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</si>
  <si>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</si>
  <si>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</si>
  <si>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</si>
  <si>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</si>
  <si>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</si>
  <si>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</si>
  <si>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</si>
  <si>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</si>
  <si>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</si>
  <si>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</si>
  <si>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</si>
  <si>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</si>
  <si>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</si>
  <si>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</si>
  <si>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</si>
  <si>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</si>
  <si>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</si>
  <si>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</si>
  <si>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</si>
  <si>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</si>
  <si>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</si>
  <si>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</si>
  <si>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</si>
  <si>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</si>
  <si>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</si>
  <si>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</si>
  <si>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</si>
  <si>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</si>
  <si>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</si>
  <si>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</si>
  <si>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</si>
  <si>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</si>
  <si>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</si>
  <si>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</si>
  <si>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</si>
  <si>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</si>
  <si>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</si>
  <si>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</si>
  <si>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</si>
  <si>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</si>
  <si>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</si>
  <si>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</si>
  <si>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</si>
  <si>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</si>
  <si>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</si>
  <si>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</si>
  <si>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</si>
  <si>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</si>
  <si>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</si>
  <si>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</si>
  <si>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</si>
  <si>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</si>
  <si>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</si>
  <si>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</si>
  <si>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</si>
  <si>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</si>
  <si>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</si>
  <si>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</si>
  <si>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</si>
  <si>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</si>
  <si>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</si>
  <si>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</si>
  <si>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</si>
  <si>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</si>
  <si>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</si>
  <si>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</si>
  <si>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</si>
  <si>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</si>
  <si>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</si>
  <si>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</si>
  <si>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</si>
  <si>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</si>
  <si>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</si>
  <si>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</si>
  <si>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</si>
  <si>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</si>
  <si>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</si>
  <si>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</si>
  <si>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</si>
  <si>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</si>
  <si>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</si>
  <si>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</si>
  <si>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</si>
  <si>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</si>
  <si>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</si>
  <si>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</si>
  <si>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</si>
  <si>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</si>
  <si>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</si>
  <si>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</si>
  <si>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</si>
  <si>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</si>
  <si>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</si>
  <si>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</si>
  <si>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</si>
  <si>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</si>
  <si>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</si>
  <si>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</si>
  <si>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</si>
  <si>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</si>
  <si>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</si>
  <si>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</si>
  <si>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</si>
  <si>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</si>
  <si>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</si>
  <si>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</si>
  <si>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</si>
  <si>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</si>
  <si>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</si>
  <si>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</si>
  <si>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</si>
  <si>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</si>
  <si>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</si>
  <si>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</si>
  <si>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</si>
  <si>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</si>
  <si>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</si>
  <si>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</si>
  <si>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</si>
  <si>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</si>
  <si>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</si>
  <si>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</si>
  <si>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</si>
  <si>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</si>
  <si>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</si>
  <si>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</si>
  <si>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</si>
  <si>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</si>
  <si>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</si>
  <si>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</si>
  <si>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</si>
  <si>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</si>
  <si>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</si>
  <si>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</si>
  <si>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</si>
  <si>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</si>
  <si>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</si>
  <si>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</si>
  <si>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</si>
  <si>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</si>
  <si>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</si>
  <si>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</si>
  <si>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</si>
  <si>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</si>
  <si>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</si>
  <si>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</si>
  <si>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</si>
  <si>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</si>
  <si>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</si>
  <si>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</si>
  <si>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</si>
  <si>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</si>
  <si>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</si>
  <si>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</si>
  <si>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</si>
  <si>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</si>
  <si>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</si>
  <si>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</si>
  <si>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</si>
  <si>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</si>
  <si>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</si>
  <si>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</si>
  <si>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</si>
  <si>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</si>
  <si>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</si>
  <si>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</si>
  <si>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</si>
  <si>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</si>
  <si>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</si>
  <si>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</si>
  <si>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</si>
  <si>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</si>
  <si>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</si>
  <si>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</si>
  <si>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</si>
  <si>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</si>
  <si>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</si>
  <si>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</si>
  <si>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</si>
  <si>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</si>
  <si>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</si>
  <si>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</si>
  <si>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</si>
  <si>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</si>
  <si>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</si>
  <si>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</si>
  <si>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</si>
  <si>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</si>
  <si>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</si>
  <si>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</si>
  <si>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</si>
  <si>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</si>
  <si>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</si>
  <si>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</si>
  <si>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</si>
  <si>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</si>
  <si>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</si>
  <si>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</si>
  <si>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</si>
  <si>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</si>
  <si>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</si>
  <si>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</si>
  <si>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</si>
  <si>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</si>
  <si>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</si>
  <si>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</si>
  <si>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</si>
  <si>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</si>
  <si>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</si>
  <si>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</si>
  <si>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</si>
  <si>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</si>
  <si>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</si>
  <si>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</si>
  <si>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</si>
  <si>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</si>
  <si>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</si>
  <si>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</si>
  <si>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</si>
  <si>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</si>
  <si>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</si>
  <si>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</si>
  <si>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</si>
  <si>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</si>
  <si>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</si>
  <si>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</si>
  <si>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</si>
  <si>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</si>
  <si>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</si>
  <si>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</si>
  <si>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</si>
  <si>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</si>
  <si>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</si>
  <si>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</si>
  <si>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</si>
  <si>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</si>
  <si>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</si>
  <si>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</si>
  <si>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</si>
  <si>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</si>
  <si>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</si>
  <si>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</si>
  <si>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</si>
  <si>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</si>
  <si>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</si>
  <si>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</si>
  <si>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</si>
  <si>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</si>
  <si>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</si>
  <si>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</si>
  <si>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</si>
  <si>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</si>
  <si>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</si>
  <si>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</si>
  <si>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</si>
  <si>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</si>
  <si>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</si>
  <si>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</si>
  <si>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</si>
  <si>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</si>
  <si>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</si>
  <si>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</si>
  <si>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</si>
  <si>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</si>
  <si>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</si>
  <si>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</si>
  <si>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</si>
  <si>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</si>
  <si>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</si>
  <si>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</si>
  <si>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</si>
  <si>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</si>
  <si>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</si>
  <si>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</si>
  <si>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</si>
  <si>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</si>
  <si>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</si>
  <si>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</si>
  <si>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</si>
  <si>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</si>
  <si>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</si>
  <si>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</si>
  <si>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</si>
  <si>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</si>
  <si>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</si>
  <si>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</si>
  <si>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</si>
  <si>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</si>
  <si>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</si>
  <si>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</si>
  <si>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</si>
  <si>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</si>
  <si>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</si>
  <si>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</si>
  <si>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</si>
  <si>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</si>
  <si>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</si>
  <si>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</si>
  <si>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</si>
  <si>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</si>
  <si>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</si>
  <si>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</si>
  <si>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</si>
  <si>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</si>
  <si>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</si>
  <si>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</si>
  <si>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</si>
  <si>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</si>
  <si>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</si>
  <si>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</si>
  <si>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</si>
  <si>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</si>
  <si>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</si>
  <si>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</si>
  <si>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</si>
  <si>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</si>
  <si>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</si>
  <si>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</si>
  <si>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</si>
  <si>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</si>
  <si>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</si>
  <si>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</si>
  <si>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</si>
  <si>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</si>
  <si>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</si>
  <si>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</si>
  <si>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</si>
  <si>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</si>
  <si>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</si>
  <si>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</si>
  <si>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</si>
  <si>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</si>
  <si>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</si>
  <si>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</si>
  <si>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</si>
  <si>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</si>
  <si>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</si>
  <si>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</si>
  <si>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</si>
  <si>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</si>
  <si>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</si>
  <si>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</si>
  <si>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</si>
  <si>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</si>
  <si>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</si>
  <si>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</si>
  <si>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</si>
  <si>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</si>
  <si>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</si>
  <si>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</si>
  <si>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</si>
  <si>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</si>
  <si>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</si>
  <si>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</si>
  <si>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</si>
  <si>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</si>
  <si>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</si>
  <si>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</si>
  <si>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</si>
  <si>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</si>
  <si>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</si>
  <si>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</si>
  <si>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</si>
  <si>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</si>
  <si>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</si>
  <si>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</si>
  <si>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</si>
  <si>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</si>
  <si>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</si>
  <si>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</si>
  <si>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</si>
  <si>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</si>
  <si>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</si>
  <si>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</si>
  <si>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</si>
  <si>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</si>
  <si>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</si>
  <si>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</si>
  <si>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</si>
  <si>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</si>
  <si>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</si>
  <si>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</si>
  <si>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</si>
  <si>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</si>
  <si>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</si>
  <si>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</si>
  <si>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</si>
  <si>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</si>
  <si>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</si>
  <si>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</si>
  <si>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</si>
  <si>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</si>
  <si>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</si>
  <si>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</si>
  <si>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</si>
  <si>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</si>
  <si>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</si>
  <si>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</si>
  <si>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</si>
  <si>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</si>
  <si>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</si>
  <si>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</si>
  <si>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</si>
  <si>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</si>
  <si>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</si>
  <si>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</si>
  <si>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</si>
  <si>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</si>
  <si>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</si>
  <si>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</si>
  <si>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</si>
  <si>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</si>
  <si>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</si>
  <si>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</si>
  <si>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</si>
  <si>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</si>
  <si>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</si>
  <si>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</si>
  <si>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</si>
  <si>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</si>
  <si>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</si>
  <si>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</si>
  <si>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</si>
  <si>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</si>
  <si>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</si>
  <si>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</si>
  <si>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</si>
  <si>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</si>
  <si>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</si>
  <si>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</si>
  <si>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</si>
  <si>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</si>
  <si>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</si>
  <si>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</si>
  <si>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</si>
  <si>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</si>
  <si>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</si>
  <si>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</si>
  <si>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</si>
  <si>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</si>
  <si>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</si>
  <si>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</si>
  <si>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</si>
  <si>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</si>
  <si>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</si>
  <si>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</si>
  <si>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</si>
  <si>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</si>
  <si>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</si>
  <si>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</si>
  <si>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</si>
  <si>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</si>
  <si>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</si>
  <si>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</si>
  <si>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</si>
  <si>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</si>
  <si>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</si>
  <si>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</si>
  <si>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</si>
  <si>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</si>
  <si>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</si>
  <si>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</si>
  <si>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</si>
  <si>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</si>
  <si>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</si>
  <si>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</si>
  <si>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</si>
  <si>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</si>
  <si>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</si>
  <si>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</si>
  <si>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</si>
  <si>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</si>
  <si>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</si>
  <si>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</si>
  <si>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</si>
  <si>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</si>
  <si>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</si>
  <si>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</si>
  <si>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</si>
  <si>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</si>
  <si>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</si>
  <si>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</si>
  <si>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</si>
  <si>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</si>
  <si>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</si>
  <si>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</si>
  <si>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</si>
  <si>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</si>
  <si>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</si>
  <si>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</si>
  <si>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</si>
  <si>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</si>
  <si>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</si>
  <si>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</si>
  <si>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</si>
  <si>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</si>
  <si>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</si>
  <si>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</si>
  <si>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</si>
  <si>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</si>
  <si>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</si>
  <si>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</si>
  <si>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</si>
  <si>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</si>
  <si>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</si>
  <si>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</si>
  <si>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</si>
  <si>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</si>
  <si>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</si>
  <si>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</si>
  <si>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</si>
  <si>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</si>
  <si>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</si>
  <si>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</si>
  <si>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</si>
  <si>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</si>
  <si>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</si>
  <si>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</si>
  <si>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</si>
  <si>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</si>
  <si>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</si>
  <si>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</si>
  <si>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</si>
  <si>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</si>
  <si>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</si>
  <si>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</si>
  <si>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</si>
  <si>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</si>
  <si>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</si>
  <si>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</si>
  <si>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</si>
  <si>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</si>
  <si>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</si>
  <si>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</si>
  <si>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</si>
  <si>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</si>
  <si>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</si>
  <si>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</si>
  <si>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</si>
  <si>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</si>
  <si>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</si>
  <si>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</si>
  <si>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</si>
  <si>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</si>
  <si>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</si>
  <si>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</si>
  <si>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</si>
  <si>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</si>
  <si>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</si>
  <si>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</si>
  <si>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</si>
  <si>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</si>
  <si>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</si>
  <si>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</si>
  <si>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</si>
  <si>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</si>
  <si>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</si>
  <si>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</si>
  <si>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</si>
  <si>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</si>
  <si>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</si>
  <si>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</si>
  <si>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</si>
  <si>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</si>
  <si>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</si>
  <si>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</si>
  <si>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</si>
  <si>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</si>
  <si>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</si>
  <si>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</si>
  <si>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</si>
  <si>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</si>
  <si>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</si>
  <si>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</si>
  <si>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</si>
  <si>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</si>
  <si>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</si>
  <si>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</si>
  <si>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</si>
  <si>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</si>
  <si>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</si>
  <si>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</si>
  <si>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</si>
  <si>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</si>
  <si>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</si>
  <si>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</si>
  <si>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</si>
  <si>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</si>
  <si>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</si>
  <si>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</si>
  <si>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</si>
  <si>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</si>
  <si>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</si>
  <si>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</si>
  <si>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</si>
  <si>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</si>
  <si>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</si>
  <si>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</si>
  <si>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</si>
  <si>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</si>
  <si>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</si>
  <si>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</si>
  <si>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</si>
  <si>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</si>
  <si>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</si>
  <si>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</si>
  <si>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</si>
  <si>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</si>
  <si>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</si>
  <si>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</si>
  <si>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</si>
  <si>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</si>
  <si>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</si>
  <si>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</si>
  <si>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</si>
  <si>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</si>
  <si>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</si>
  <si>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</si>
  <si>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</si>
  <si>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</si>
  <si>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</si>
  <si>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</si>
  <si>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</si>
  <si>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</si>
  <si>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</si>
  <si>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</si>
  <si>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</si>
  <si>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</si>
  <si>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</si>
  <si>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</si>
  <si>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</si>
  <si>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</si>
  <si>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</si>
  <si>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</si>
  <si>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</si>
  <si>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</si>
  <si>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</si>
  <si>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</si>
  <si>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</si>
  <si>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</si>
  <si>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</si>
  <si>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</si>
  <si>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</si>
  <si>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</si>
  <si>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</si>
  <si>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</si>
  <si>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</si>
  <si>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</si>
  <si>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</si>
  <si>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</si>
  <si>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</si>
  <si>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</si>
  <si>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</si>
  <si>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</si>
  <si>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</si>
  <si>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</si>
  <si>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</si>
  <si>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</si>
  <si>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</si>
  <si>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</si>
  <si>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</si>
  <si>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</si>
  <si>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</si>
  <si>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</si>
  <si>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</si>
  <si>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</si>
  <si>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</si>
  <si>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</si>
  <si>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</si>
  <si>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</si>
  <si>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</si>
  <si>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</si>
  <si>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</si>
  <si>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</si>
  <si>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</si>
  <si>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</si>
  <si>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</si>
  <si>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</si>
  <si>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</si>
  <si>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</si>
  <si>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</si>
  <si>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</si>
  <si>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</si>
  <si>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</si>
  <si>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</si>
  <si>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</si>
  <si>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</si>
  <si>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</si>
  <si>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</si>
  <si>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</si>
  <si>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</si>
  <si>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</si>
  <si>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</si>
  <si>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</si>
  <si>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</si>
  <si>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</si>
  <si>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</si>
  <si>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</si>
  <si>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</si>
  <si>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</si>
  <si>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</si>
  <si>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</si>
  <si>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</si>
  <si>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</si>
  <si>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</si>
  <si>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</si>
  <si>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</si>
  <si>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</si>
  <si>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</si>
  <si>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</si>
  <si>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</si>
  <si>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</si>
  <si>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</si>
  <si>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</si>
  <si>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</si>
  <si>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</si>
  <si>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</si>
  <si>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</si>
  <si>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</si>
  <si>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</si>
  <si>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</si>
  <si>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</si>
  <si>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</si>
  <si>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</si>
  <si>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</si>
  <si>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</si>
  <si>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</si>
  <si>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</si>
  <si>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</si>
  <si>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</si>
  <si>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</si>
  <si>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</si>
  <si>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</si>
  <si>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</si>
  <si>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</si>
  <si>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</si>
  <si>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</si>
  <si>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</si>
  <si>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</si>
  <si>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</si>
  <si>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</si>
  <si>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</si>
  <si>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</si>
  <si>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</si>
  <si>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</si>
  <si>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</si>
  <si>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</si>
  <si>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</si>
  <si>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</si>
  <si>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</si>
  <si>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</si>
  <si>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</si>
  <si>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</si>
  <si>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</si>
  <si>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</si>
  <si>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</si>
  <si>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</si>
  <si>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</si>
  <si>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</si>
  <si>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</si>
  <si>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</si>
  <si>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</si>
  <si>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</si>
  <si>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</si>
  <si>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</si>
  <si>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</si>
  <si>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</si>
  <si>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</si>
  <si>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</si>
  <si>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</si>
  <si>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</si>
  <si>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</si>
  <si>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</si>
  <si>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</si>
  <si>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</si>
  <si>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</si>
  <si>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</si>
  <si>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</si>
  <si>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</si>
  <si>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</si>
  <si>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</si>
  <si>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</si>
  <si>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</si>
  <si>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</si>
  <si>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</si>
  <si>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</si>
  <si>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</si>
  <si>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</si>
  <si>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</si>
  <si>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</si>
  <si>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</si>
  <si>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</si>
  <si>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</si>
  <si>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</si>
  <si>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</si>
  <si>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</si>
  <si>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</si>
  <si>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</si>
  <si>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</si>
  <si>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</si>
  <si>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</si>
  <si>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</si>
  <si>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</si>
  <si>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</si>
  <si>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</si>
  <si>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</si>
  <si>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</si>
  <si>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</si>
  <si>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</si>
  <si>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</si>
  <si>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</si>
  <si>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</si>
  <si>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</si>
  <si>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</si>
  <si>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</si>
  <si>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</si>
  <si>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</si>
  <si>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</si>
  <si>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</si>
  <si>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</si>
  <si>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</si>
  <si>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</si>
  <si>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</si>
  <si>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</si>
  <si>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</si>
  <si>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</si>
  <si>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</si>
  <si>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</si>
  <si>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</si>
  <si>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</si>
  <si>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</si>
  <si>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</si>
  <si>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</si>
  <si>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</si>
  <si>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</si>
  <si>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</si>
  <si>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</si>
  <si>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</si>
  <si>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</si>
  <si>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</si>
  <si>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</si>
  <si>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</si>
  <si>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</si>
  <si>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</si>
  <si>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</si>
  <si>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</si>
  <si>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</si>
  <si>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</si>
  <si>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</si>
  <si>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</si>
  <si>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</si>
  <si>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</si>
  <si>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</si>
  <si>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</si>
  <si>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</si>
  <si>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</si>
  <si>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</si>
  <si>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</si>
  <si>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</si>
  <si>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</si>
  <si>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</si>
  <si>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</si>
  <si>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</si>
  <si>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</si>
  <si>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</si>
  <si>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</si>
  <si>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</si>
  <si>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</si>
  <si>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</si>
  <si>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</si>
  <si>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</si>
  <si>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</si>
  <si>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</si>
  <si>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</si>
  <si>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</si>
  <si>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</si>
  <si>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</si>
  <si>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</si>
  <si>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</si>
  <si>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</si>
  <si>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</si>
  <si>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</si>
  <si>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</si>
  <si>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</si>
  <si>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</si>
  <si>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</si>
  <si>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</si>
  <si>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</si>
  <si>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</si>
  <si>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</si>
  <si>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</si>
  <si>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</si>
  <si>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</si>
  <si>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</si>
  <si>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</si>
  <si>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</si>
  <si>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</si>
  <si>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</si>
  <si>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</si>
  <si>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</si>
  <si>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</si>
  <si>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</si>
  <si>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</si>
  <si>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</si>
  <si>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</si>
  <si>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</si>
  <si>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</si>
  <si>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</si>
  <si>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</si>
  <si>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</si>
  <si>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</si>
  <si>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</si>
  <si>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</si>
  <si>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</si>
  <si>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</si>
  <si>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</si>
  <si>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</si>
  <si>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</si>
  <si>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</si>
  <si>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</si>
  <si>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</si>
  <si>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</si>
  <si>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</si>
  <si>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</si>
  <si>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</si>
  <si>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</si>
  <si>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</si>
  <si>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</si>
  <si>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</si>
  <si>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</si>
  <si>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</si>
  <si>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</si>
  <si>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</si>
  <si>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</si>
  <si>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</si>
  <si>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</si>
  <si>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</si>
  <si>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</si>
  <si>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</si>
  <si>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</si>
  <si>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</si>
  <si>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</si>
  <si>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</si>
  <si>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</si>
  <si>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</si>
  <si>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</si>
  <si>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</si>
  <si>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</si>
  <si>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</si>
  <si>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</si>
  <si>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</si>
  <si>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</si>
  <si>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</si>
  <si>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</si>
  <si>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</si>
  <si>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</si>
  <si>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</si>
  <si>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</si>
  <si>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</si>
  <si>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</si>
  <si>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</si>
  <si>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</si>
  <si>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</si>
  <si>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</si>
  <si>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</si>
  <si>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</si>
  <si>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</si>
  <si>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</si>
  <si>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</si>
  <si>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</si>
  <si>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</si>
  <si>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</si>
  <si>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</si>
  <si>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</si>
  <si>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</si>
  <si>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</si>
  <si>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</si>
  <si>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</si>
  <si>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</si>
  <si>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</si>
  <si>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</si>
  <si>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</si>
  <si>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</si>
  <si>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</si>
  <si>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</si>
  <si>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</si>
  <si>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</si>
  <si>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</si>
  <si>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</si>
  <si>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</si>
  <si>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</si>
  <si>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</si>
  <si>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</si>
  <si>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</si>
  <si>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</si>
  <si>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</si>
  <si>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</si>
  <si>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</si>
  <si>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</si>
  <si>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</si>
  <si>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</si>
  <si>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</si>
  <si>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</si>
  <si>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</si>
  <si>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</si>
  <si>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</si>
  <si>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</si>
  <si>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</si>
  <si>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</si>
  <si>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</si>
  <si>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</si>
  <si>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</si>
  <si>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</si>
  <si>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</si>
  <si>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</si>
  <si>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</si>
  <si>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</si>
  <si>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</si>
  <si>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</si>
  <si>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</si>
  <si>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</si>
  <si>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</si>
  <si>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</si>
  <si>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</si>
  <si>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</si>
  <si>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</si>
  <si>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</si>
  <si>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</si>
  <si>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</si>
  <si>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</si>
  <si>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</si>
  <si>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</si>
  <si>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</si>
  <si>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</si>
  <si>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</si>
  <si>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</si>
  <si>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</si>
  <si>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</si>
  <si>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</si>
  <si>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</si>
  <si>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</si>
  <si>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</si>
  <si>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</si>
  <si>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</si>
  <si>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</si>
  <si>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</si>
  <si>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</si>
  <si>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</si>
  <si>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</si>
  <si>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</si>
  <si>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</si>
  <si>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</si>
  <si>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</si>
  <si>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</si>
  <si>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</si>
  <si>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</si>
  <si>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</si>
  <si>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</si>
  <si>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</si>
  <si>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</si>
  <si>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</si>
  <si>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</si>
  <si>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</si>
  <si>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</si>
  <si>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</si>
  <si>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</si>
  <si>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</si>
  <si>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</si>
  <si>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</si>
  <si>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</si>
  <si>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</si>
  <si>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</si>
  <si>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</si>
  <si>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</si>
  <si>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</si>
  <si>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</si>
  <si>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</si>
  <si>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</si>
  <si>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</si>
  <si>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</si>
  <si>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</si>
  <si>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</si>
  <si>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</si>
  <si>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</si>
  <si>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</si>
  <si>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</si>
  <si>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</si>
  <si>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</si>
  <si>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</si>
  <si>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</si>
  <si>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</si>
  <si>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</si>
  <si>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</si>
  <si>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</si>
  <si>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</si>
  <si>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</si>
  <si>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</si>
  <si>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</si>
  <si>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</si>
  <si>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</si>
  <si>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</si>
  <si>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</si>
  <si>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</si>
  <si>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</si>
  <si>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</si>
  <si>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</si>
  <si>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</si>
  <si>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</si>
  <si>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</si>
  <si>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</si>
  <si>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</si>
  <si>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</si>
  <si>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</si>
  <si>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</si>
  <si>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</si>
  <si>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</si>
  <si>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</si>
  <si>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</si>
  <si>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</si>
  <si>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</si>
  <si>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</si>
  <si>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</si>
  <si>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</si>
  <si>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</si>
  <si>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</si>
  <si>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</si>
  <si>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</si>
  <si>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</si>
  <si>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</si>
  <si>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</si>
  <si>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</si>
  <si>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</si>
  <si>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</si>
  <si>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</si>
  <si>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</si>
  <si>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</si>
  <si>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</si>
  <si>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</si>
  <si>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</si>
  <si>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</si>
  <si>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</si>
  <si>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</si>
  <si>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</si>
  <si>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</si>
  <si>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</si>
  <si>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</si>
  <si>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</si>
  <si>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</si>
  <si>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</si>
  <si>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</si>
  <si>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</si>
  <si>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</si>
  <si>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</si>
  <si>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</si>
  <si>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</si>
  <si>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</si>
  <si>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</si>
  <si>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</si>
  <si>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</si>
  <si>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</si>
  <si>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</si>
  <si>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</si>
  <si>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</si>
  <si>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</si>
  <si>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</si>
  <si>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</si>
  <si>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</si>
  <si>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</si>
  <si>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</si>
  <si>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</si>
  <si>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</si>
  <si>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</si>
  <si>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</si>
  <si>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</si>
  <si>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</si>
  <si>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</si>
  <si>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</si>
  <si>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</si>
  <si>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</si>
  <si>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</si>
  <si>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</si>
  <si>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</si>
  <si>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</si>
  <si>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</si>
  <si>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</si>
  <si>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</si>
  <si>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</si>
  <si>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</si>
  <si>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</si>
  <si>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</si>
  <si>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</si>
  <si>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</si>
  <si>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</si>
  <si>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</si>
  <si>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</si>
  <si>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</si>
  <si>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</si>
  <si>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</si>
  <si>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</si>
  <si>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</si>
  <si>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</si>
  <si>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</si>
  <si>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</si>
  <si>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</si>
  <si>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</si>
  <si>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</si>
  <si>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</si>
  <si>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</si>
  <si>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</si>
  <si>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</si>
  <si>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</si>
  <si>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</si>
  <si>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</si>
  <si>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</si>
  <si>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</si>
  <si>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</si>
  <si>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</si>
  <si>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</si>
  <si>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</si>
  <si>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</si>
  <si>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</si>
  <si>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</si>
  <si>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</si>
  <si>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</si>
  <si>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</si>
  <si>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</si>
  <si>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</si>
  <si>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</si>
  <si>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</si>
  <si>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</si>
  <si>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</si>
  <si>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</si>
  <si>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</si>
  <si>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</si>
  <si>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</si>
  <si>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</si>
  <si>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</si>
  <si>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</si>
  <si>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</si>
  <si>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</si>
  <si>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</si>
  <si>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</si>
  <si>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</si>
  <si>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</si>
  <si>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</si>
  <si>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</si>
  <si>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</si>
  <si>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</si>
  <si>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</si>
  <si>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</si>
  <si>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</si>
  <si>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</si>
  <si>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</si>
  <si>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</si>
  <si>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</si>
  <si>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</si>
  <si>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</si>
  <si>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</si>
  <si>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</si>
  <si>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</si>
  <si>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</si>
  <si>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</si>
  <si>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</si>
  <si>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</si>
  <si>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</si>
  <si>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</si>
  <si>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</si>
  <si>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</si>
  <si>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</si>
  <si>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</si>
  <si>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</si>
  <si>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</si>
  <si>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</si>
  <si>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</si>
  <si>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</si>
  <si>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</si>
  <si>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</si>
  <si>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</si>
  <si>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</si>
  <si>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</si>
  <si>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</si>
  <si>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</si>
  <si>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</si>
  <si>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</si>
  <si>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</si>
  <si>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</si>
  <si>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</si>
  <si>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</si>
  <si>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</si>
  <si>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</si>
  <si>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</si>
  <si>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</si>
  <si>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</si>
  <si>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</si>
  <si>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</si>
  <si>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</si>
  <si>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</si>
  <si>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</si>
  <si>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</si>
  <si>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</si>
  <si>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</si>
  <si>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</si>
  <si>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</si>
  <si>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</si>
  <si>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</si>
  <si>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</si>
  <si>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</si>
  <si>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</si>
  <si>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</si>
  <si>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</si>
  <si>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</si>
  <si>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</si>
  <si>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</si>
  <si>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</si>
  <si>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</si>
  <si>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</si>
  <si>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</si>
  <si>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</si>
  <si>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</si>
  <si>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</si>
  <si>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</si>
  <si>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</si>
  <si>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</si>
  <si>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</si>
  <si>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</si>
  <si>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</si>
  <si>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</si>
  <si>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</si>
  <si>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</si>
  <si>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</si>
  <si>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</si>
  <si>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</si>
  <si>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</si>
  <si>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</si>
  <si>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</si>
  <si>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</si>
  <si>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</si>
  <si>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</si>
  <si>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</si>
  <si>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</si>
  <si>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</si>
  <si>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</si>
  <si>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</si>
  <si>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</si>
  <si>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</si>
  <si>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</si>
  <si>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</si>
  <si>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</si>
  <si>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</si>
  <si>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</si>
  <si>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</si>
  <si>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</si>
  <si>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</si>
  <si>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</si>
  <si>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</si>
  <si>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</si>
  <si>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</si>
  <si>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</si>
  <si>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</si>
  <si>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</si>
  <si>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</si>
  <si>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</si>
  <si>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</si>
  <si>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</si>
  <si>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</si>
  <si>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</si>
  <si>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</si>
  <si>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</si>
  <si>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</si>
  <si>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</si>
  <si>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17-0119-2020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</si>
  <si>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</si>
  <si>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17-0120-2020</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</si>
  <si>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</si>
  <si>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17-0129-2020</t>
  </si>
  <si>
    <t>17-0130-2020</t>
  </si>
  <si>
    <t>17-0147-2020</t>
  </si>
  <si>
    <t>17-0156-2020</t>
  </si>
  <si>
    <t>17-0234-2020</t>
  </si>
  <si>
    <t>17-0236-2020</t>
  </si>
  <si>
    <t>17-0238-2020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</si>
  <si>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</si>
  <si>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</si>
  <si>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</si>
  <si>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</si>
  <si>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</si>
  <si>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</si>
  <si>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DEISY BIBIANA VARGAS RENDON</t>
  </si>
  <si>
    <t xml:space="preserve">DEISY BIBIANA VARGAS RENDON </t>
  </si>
  <si>
    <t xml:space="preserve">CALLE 10 NRO 11-41 RIOSUCIO CALDAS </t>
  </si>
  <si>
    <t>8590736/ 3137327519</t>
  </si>
  <si>
    <t xml:space="preserve">gerencia@cobienestar.org </t>
  </si>
  <si>
    <t>2021-23-10000738</t>
  </si>
  <si>
    <t>23-2016-548</t>
  </si>
  <si>
    <t xml:space="preserve">INSTITUTO COLOMBIANO DE BIENESTAR  FAMILIAR  ICBF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</si>
  <si>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le ICBF, en armonía con la política de estado para el desarrollo integral de la primera infancia “de cero, a siempre”, en el servicio desarrollo infantil en medio familiar.</t>
  </si>
  <si>
    <t>Prestar el servicio de atención a niños y niñas menores de 5 años, o hasta su ingreso al grado e transición, con el fin de promover el desarrollo integral de la primera infancia con calidad, de conformidad con el lineamiento, el manual operativo y las directrices establecidas por el ICBF, en el marco de la política de estado para le desarrollo integral de la primera infancia “de cero a siempre “, en el servicio centros de desarrollo infantil.</t>
  </si>
  <si>
    <t>23-2016-572</t>
  </si>
  <si>
    <t>23-2018-400</t>
  </si>
  <si>
    <t>23-2016-504</t>
  </si>
  <si>
    <t>23-2016-505</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</si>
  <si>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</si>
  <si>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23-2019-092</t>
  </si>
  <si>
    <t xml:space="preserve">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t>
  </si>
  <si>
    <t xml:space="preserve">Prestar el servicio de Hogares comunitarios de bienestar tradicional comunitario- de conformidad con el manual operativo de la modalidad Familiar y las directrices establecidas por el ICBF, en armonía con la política de estado para el desarrollo integral de la primera infancia de cero a siempre. </t>
  </si>
  <si>
    <t>23-2018-234</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</si>
  <si>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familiares. </t>
  </si>
  <si>
    <t>23-2018-261</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</si>
  <si>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</si>
  <si>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23-2018-262</t>
  </si>
  <si>
    <t xml:space="preserve">Prestar el servicio de educación inicial en el marco de la atención integral a mujeres gestante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 desarrollo infantil en medio familiar. </t>
  </si>
  <si>
    <t>23-2017-383</t>
  </si>
  <si>
    <t>23-2017-384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</si>
</sst>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M129" sqref="M1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220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810000523</v>
      </c>
      <c r="C20" s="5"/>
      <c r="D20" s="73"/>
      <c r="E20" s="5"/>
      <c r="F20" s="5"/>
      <c r="G20" s="5"/>
      <c r="H20" s="242"/>
      <c r="I20" s="148" t="s">
        <v>220</v>
      </c>
      <c r="J20" s="149" t="s">
        <v>487</v>
      </c>
      <c r="K20" s="150">
        <v>8766288097</v>
      </c>
      <c r="L20" s="151"/>
      <c r="M20" s="151">
        <v>44561</v>
      </c>
      <c r="N20" s="134">
        <f>+(M20-L20)/30</f>
        <v>1485.3666666666666</v>
      </c>
      <c r="O20" s="137"/>
      <c r="U20" s="133"/>
      <c r="V20" s="105">
        <f ca="1">NOW()</f>
        <v>44194.696239583332</v>
      </c>
      <c r="W20" s="105">
        <f ca="1">NOW()</f>
        <v>44194.696239583332</v>
      </c>
    </row>
    <row r="21" spans="1:23" ht="30" customHeight="1" outlineLevel="1" x14ac:dyDescent="0.25">
      <c r="A21" s="9"/>
      <c r="B21" s="71"/>
      <c r="C21" s="5"/>
      <c r="D21" s="5"/>
      <c r="E21" s="5"/>
      <c r="F21" s="5"/>
      <c r="G21" s="5"/>
      <c r="H21" s="70"/>
      <c r="I21" s="148" t="s">
        <v>220</v>
      </c>
      <c r="J21" s="149" t="s">
        <v>498</v>
      </c>
      <c r="K21" s="150">
        <v>8766288097</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220</v>
      </c>
      <c r="J22" s="149" t="s">
        <v>504</v>
      </c>
      <c r="K22" s="150">
        <v>8766288097</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DE BIENESTAR SOCIAL COBIENESTAR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2701</v>
      </c>
      <c r="C48" s="111" t="s">
        <v>31</v>
      </c>
      <c r="D48" s="110" t="s">
        <v>2700</v>
      </c>
      <c r="E48" s="144">
        <v>42719</v>
      </c>
      <c r="F48" s="144">
        <v>43084</v>
      </c>
      <c r="G48" s="159">
        <f>IF(AND(E48&lt;&gt;"",F48&lt;&gt;""),((F48-E48)/30),"")</f>
        <v>12.166666666666666</v>
      </c>
      <c r="H48" s="113" t="s">
        <v>2702</v>
      </c>
      <c r="I48" s="112" t="s">
        <v>220</v>
      </c>
      <c r="J48" s="112" t="s">
        <v>487</v>
      </c>
      <c r="K48" s="115">
        <v>8397402239</v>
      </c>
      <c r="L48" s="114" t="s">
        <v>1148</v>
      </c>
      <c r="M48" s="116">
        <v>1</v>
      </c>
      <c r="N48" s="114" t="s">
        <v>27</v>
      </c>
      <c r="O48" s="114" t="s">
        <v>26</v>
      </c>
      <c r="P48" s="78"/>
    </row>
    <row r="49" spans="1:16" s="6" customFormat="1" ht="24.75" customHeight="1" x14ac:dyDescent="0.25">
      <c r="A49" s="142">
        <v>2</v>
      </c>
      <c r="B49" s="121" t="s">
        <v>2701</v>
      </c>
      <c r="C49" s="123" t="s">
        <v>31</v>
      </c>
      <c r="D49" s="110" t="s">
        <v>2704</v>
      </c>
      <c r="E49" s="144">
        <v>42720</v>
      </c>
      <c r="F49" s="144">
        <v>43084</v>
      </c>
      <c r="G49" s="159">
        <f t="shared" ref="G49:G50" si="2">IF(AND(E49&lt;&gt;"",F49&lt;&gt;""),((F49-E49)/30),"")</f>
        <v>12.133333333333333</v>
      </c>
      <c r="H49" s="113" t="s">
        <v>2703</v>
      </c>
      <c r="I49" s="112" t="s">
        <v>220</v>
      </c>
      <c r="J49" s="112" t="s">
        <v>487</v>
      </c>
      <c r="K49" s="115">
        <v>4255052903</v>
      </c>
      <c r="L49" s="114" t="s">
        <v>1148</v>
      </c>
      <c r="M49" s="116">
        <v>1</v>
      </c>
      <c r="N49" s="114" t="s">
        <v>27</v>
      </c>
      <c r="O49" s="114" t="s">
        <v>26</v>
      </c>
      <c r="P49" s="78"/>
    </row>
    <row r="50" spans="1:16" s="6" customFormat="1" ht="24.75" customHeight="1" x14ac:dyDescent="0.25">
      <c r="A50" s="142">
        <v>3</v>
      </c>
      <c r="B50" s="121" t="s">
        <v>2701</v>
      </c>
      <c r="C50" s="123" t="s">
        <v>31</v>
      </c>
      <c r="D50" s="110" t="s">
        <v>2706</v>
      </c>
      <c r="E50" s="144">
        <v>42673</v>
      </c>
      <c r="F50" s="144">
        <v>42719</v>
      </c>
      <c r="G50" s="159">
        <f t="shared" si="2"/>
        <v>1.5333333333333334</v>
      </c>
      <c r="H50" s="118" t="s">
        <v>2708</v>
      </c>
      <c r="I50" s="120" t="s">
        <v>220</v>
      </c>
      <c r="J50" s="120" t="s">
        <v>487</v>
      </c>
      <c r="K50" s="115">
        <v>959445383</v>
      </c>
      <c r="L50" s="123" t="s">
        <v>1148</v>
      </c>
      <c r="M50" s="116">
        <v>1</v>
      </c>
      <c r="N50" s="123" t="s">
        <v>27</v>
      </c>
      <c r="O50" s="114" t="s">
        <v>1148</v>
      </c>
      <c r="P50" s="78"/>
    </row>
    <row r="51" spans="1:16" s="6" customFormat="1" ht="24.75" customHeight="1" outlineLevel="1" x14ac:dyDescent="0.25">
      <c r="A51" s="142">
        <v>4</v>
      </c>
      <c r="B51" s="121" t="s">
        <v>2701</v>
      </c>
      <c r="C51" s="123" t="s">
        <v>31</v>
      </c>
      <c r="D51" s="120" t="s">
        <v>2707</v>
      </c>
      <c r="E51" s="144">
        <v>42673</v>
      </c>
      <c r="F51" s="144">
        <v>42719</v>
      </c>
      <c r="G51" s="159">
        <f t="shared" ref="G51:G107" si="3">IF(AND(E51&lt;&gt;"",F51&lt;&gt;""),((F51-E51)/30),"")</f>
        <v>1.5333333333333334</v>
      </c>
      <c r="H51" s="113" t="s">
        <v>2708</v>
      </c>
      <c r="I51" s="120" t="s">
        <v>220</v>
      </c>
      <c r="J51" s="120" t="s">
        <v>487</v>
      </c>
      <c r="K51" s="115">
        <v>1241680374</v>
      </c>
      <c r="L51" s="123" t="s">
        <v>1148</v>
      </c>
      <c r="M51" s="116">
        <v>1</v>
      </c>
      <c r="N51" s="123" t="s">
        <v>27</v>
      </c>
      <c r="O51" s="114" t="s">
        <v>1148</v>
      </c>
      <c r="P51" s="78"/>
    </row>
    <row r="52" spans="1:16" s="7" customFormat="1" ht="24.75" customHeight="1" outlineLevel="1" x14ac:dyDescent="0.25">
      <c r="A52" s="143">
        <v>5</v>
      </c>
      <c r="B52" s="121" t="s">
        <v>2701</v>
      </c>
      <c r="C52" s="123" t="s">
        <v>31</v>
      </c>
      <c r="D52" s="110" t="s">
        <v>2709</v>
      </c>
      <c r="E52" s="144">
        <v>43483</v>
      </c>
      <c r="F52" s="144">
        <v>43829</v>
      </c>
      <c r="G52" s="159">
        <f t="shared" si="3"/>
        <v>11.533333333333333</v>
      </c>
      <c r="H52" s="118" t="s">
        <v>2710</v>
      </c>
      <c r="I52" s="120" t="s">
        <v>220</v>
      </c>
      <c r="J52" s="120" t="s">
        <v>487</v>
      </c>
      <c r="K52" s="115">
        <v>2511366357</v>
      </c>
      <c r="L52" s="114" t="s">
        <v>1148</v>
      </c>
      <c r="M52" s="116">
        <v>1</v>
      </c>
      <c r="N52" s="114" t="s">
        <v>27</v>
      </c>
      <c r="O52" s="114" t="s">
        <v>1148</v>
      </c>
      <c r="P52" s="79"/>
    </row>
    <row r="53" spans="1:16" s="7" customFormat="1" ht="24.75" customHeight="1" outlineLevel="1" x14ac:dyDescent="0.25">
      <c r="A53" s="143">
        <v>6</v>
      </c>
      <c r="B53" s="121" t="s">
        <v>2701</v>
      </c>
      <c r="C53" s="123" t="s">
        <v>31</v>
      </c>
      <c r="D53" s="110" t="s">
        <v>2705</v>
      </c>
      <c r="E53" s="144">
        <v>43450</v>
      </c>
      <c r="F53" s="144">
        <v>43921</v>
      </c>
      <c r="G53" s="159">
        <f t="shared" si="3"/>
        <v>15.7</v>
      </c>
      <c r="H53" s="118" t="s">
        <v>2711</v>
      </c>
      <c r="I53" s="120" t="s">
        <v>220</v>
      </c>
      <c r="J53" s="120" t="s">
        <v>487</v>
      </c>
      <c r="K53" s="115">
        <v>2009420075</v>
      </c>
      <c r="L53" s="114" t="s">
        <v>1148</v>
      </c>
      <c r="M53" s="116">
        <v>1</v>
      </c>
      <c r="N53" s="114" t="s">
        <v>1151</v>
      </c>
      <c r="O53" s="114" t="s">
        <v>1148</v>
      </c>
      <c r="P53" s="79"/>
    </row>
    <row r="54" spans="1:16" s="7" customFormat="1" ht="24.75" customHeight="1" outlineLevel="1" x14ac:dyDescent="0.25">
      <c r="A54" s="143">
        <v>7</v>
      </c>
      <c r="B54" s="121" t="s">
        <v>2701</v>
      </c>
      <c r="C54" s="123" t="s">
        <v>31</v>
      </c>
      <c r="D54" s="110" t="s">
        <v>2712</v>
      </c>
      <c r="E54" s="144">
        <v>43313</v>
      </c>
      <c r="F54" s="144">
        <v>43449</v>
      </c>
      <c r="G54" s="159">
        <f t="shared" si="3"/>
        <v>4.5333333333333332</v>
      </c>
      <c r="H54" s="113" t="s">
        <v>2713</v>
      </c>
      <c r="I54" s="120" t="s">
        <v>220</v>
      </c>
      <c r="J54" s="120" t="s">
        <v>487</v>
      </c>
      <c r="K54" s="117">
        <v>646571268</v>
      </c>
      <c r="L54" s="123" t="s">
        <v>1148</v>
      </c>
      <c r="M54" s="116">
        <v>1</v>
      </c>
      <c r="N54" s="123" t="s">
        <v>27</v>
      </c>
      <c r="O54" s="123" t="s">
        <v>1148</v>
      </c>
      <c r="P54" s="79"/>
    </row>
    <row r="55" spans="1:16" s="7" customFormat="1" ht="24.75" customHeight="1" outlineLevel="1" x14ac:dyDescent="0.25">
      <c r="A55" s="143">
        <v>8</v>
      </c>
      <c r="B55" s="121" t="s">
        <v>2701</v>
      </c>
      <c r="C55" s="123" t="s">
        <v>31</v>
      </c>
      <c r="D55" s="110" t="s">
        <v>2714</v>
      </c>
      <c r="E55" s="144">
        <v>43396</v>
      </c>
      <c r="F55" s="144">
        <v>43434</v>
      </c>
      <c r="G55" s="159">
        <f t="shared" si="3"/>
        <v>1.2666666666666666</v>
      </c>
      <c r="H55" s="113" t="s">
        <v>2715</v>
      </c>
      <c r="I55" s="120" t="s">
        <v>220</v>
      </c>
      <c r="J55" s="120" t="s">
        <v>487</v>
      </c>
      <c r="K55" s="117">
        <v>419943491</v>
      </c>
      <c r="L55" s="123" t="s">
        <v>1148</v>
      </c>
      <c r="M55" s="116">
        <v>1</v>
      </c>
      <c r="N55" s="123" t="s">
        <v>27</v>
      </c>
      <c r="O55" s="123" t="s">
        <v>1148</v>
      </c>
      <c r="P55" s="79"/>
    </row>
    <row r="56" spans="1:16" s="7" customFormat="1" ht="24.75" customHeight="1" outlineLevel="1" x14ac:dyDescent="0.25">
      <c r="A56" s="143">
        <v>9</v>
      </c>
      <c r="B56" s="121" t="s">
        <v>2701</v>
      </c>
      <c r="C56" s="123" t="s">
        <v>31</v>
      </c>
      <c r="D56" s="120" t="s">
        <v>2716</v>
      </c>
      <c r="E56" s="144">
        <v>43396</v>
      </c>
      <c r="F56" s="144">
        <v>43434</v>
      </c>
      <c r="G56" s="159">
        <f t="shared" si="3"/>
        <v>1.2666666666666666</v>
      </c>
      <c r="H56" s="113" t="s">
        <v>2717</v>
      </c>
      <c r="I56" s="120" t="s">
        <v>220</v>
      </c>
      <c r="J56" s="120" t="s">
        <v>487</v>
      </c>
      <c r="K56" s="117">
        <v>421943465</v>
      </c>
      <c r="L56" s="123" t="s">
        <v>1148</v>
      </c>
      <c r="M56" s="116">
        <v>1</v>
      </c>
      <c r="N56" s="123" t="s">
        <v>27</v>
      </c>
      <c r="O56" s="123" t="s">
        <v>1148</v>
      </c>
      <c r="P56" s="79"/>
    </row>
    <row r="57" spans="1:16" s="7" customFormat="1" ht="24.75" customHeight="1" outlineLevel="1" x14ac:dyDescent="0.25">
      <c r="A57" s="143">
        <v>10</v>
      </c>
      <c r="B57" s="121" t="s">
        <v>2701</v>
      </c>
      <c r="C57" s="123" t="s">
        <v>31</v>
      </c>
      <c r="D57" s="63" t="s">
        <v>2718</v>
      </c>
      <c r="E57" s="144">
        <v>43076</v>
      </c>
      <c r="F57" s="144">
        <v>43404</v>
      </c>
      <c r="G57" s="159">
        <f t="shared" si="3"/>
        <v>10.933333333333334</v>
      </c>
      <c r="H57" s="121" t="s">
        <v>2715</v>
      </c>
      <c r="I57" s="120" t="s">
        <v>220</v>
      </c>
      <c r="J57" s="120" t="s">
        <v>487</v>
      </c>
      <c r="K57" s="66">
        <v>3631841597</v>
      </c>
      <c r="L57" s="123" t="s">
        <v>1148</v>
      </c>
      <c r="M57" s="116">
        <v>1</v>
      </c>
      <c r="N57" s="123" t="s">
        <v>27</v>
      </c>
      <c r="O57" s="123" t="s">
        <v>1148</v>
      </c>
      <c r="P57" s="79"/>
    </row>
    <row r="58" spans="1:16" s="7" customFormat="1" ht="24.75" customHeight="1" outlineLevel="1" x14ac:dyDescent="0.25">
      <c r="A58" s="143">
        <v>11</v>
      </c>
      <c r="B58" s="121" t="s">
        <v>2701</v>
      </c>
      <c r="C58" s="123" t="s">
        <v>31</v>
      </c>
      <c r="D58" s="120" t="s">
        <v>2719</v>
      </c>
      <c r="E58" s="144">
        <v>43076</v>
      </c>
      <c r="F58" s="144">
        <v>43404</v>
      </c>
      <c r="G58" s="159">
        <f t="shared" si="3"/>
        <v>10.933333333333334</v>
      </c>
      <c r="H58" s="121" t="s">
        <v>2717</v>
      </c>
      <c r="I58" s="120" t="s">
        <v>220</v>
      </c>
      <c r="J58" s="120" t="s">
        <v>487</v>
      </c>
      <c r="K58" s="66">
        <v>3867124641</v>
      </c>
      <c r="L58" s="123" t="s">
        <v>1148</v>
      </c>
      <c r="M58" s="116">
        <v>1</v>
      </c>
      <c r="N58" s="123" t="s">
        <v>27</v>
      </c>
      <c r="O58" s="123"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v>43877</v>
      </c>
      <c r="F114" s="144">
        <v>44196</v>
      </c>
      <c r="G114" s="159">
        <f>IF(AND(E114&lt;&gt;"",F114&lt;&gt;""),((F114-E114)/30),"")</f>
        <v>10.633333333333333</v>
      </c>
      <c r="H114" s="121" t="s">
        <v>2678</v>
      </c>
      <c r="I114" s="120" t="s">
        <v>64</v>
      </c>
      <c r="J114" s="120" t="s">
        <v>396</v>
      </c>
      <c r="K114" s="122">
        <v>1072929660</v>
      </c>
      <c r="L114" s="100">
        <f>+IF(AND(K114&gt;0,O114="Ejecución"),(K114/877802)*Tabla28[[#This Row],[% participación]],IF(AND(K114&gt;0,O114&lt;&gt;"Ejecución"),"-",""))</f>
        <v>1222.2912000656183</v>
      </c>
      <c r="M114" s="123" t="s">
        <v>1148</v>
      </c>
      <c r="N114" s="172">
        <v>1</v>
      </c>
      <c r="O114" s="161" t="s">
        <v>1150</v>
      </c>
      <c r="P114" s="78"/>
    </row>
    <row r="115" spans="1:16" s="6" customFormat="1" ht="24.75" customHeight="1" x14ac:dyDescent="0.25">
      <c r="A115" s="142">
        <v>2</v>
      </c>
      <c r="B115" s="160" t="s">
        <v>2665</v>
      </c>
      <c r="C115" s="162" t="s">
        <v>31</v>
      </c>
      <c r="D115" s="63" t="s">
        <v>2679</v>
      </c>
      <c r="E115" s="144">
        <v>43877</v>
      </c>
      <c r="F115" s="144">
        <v>44196</v>
      </c>
      <c r="G115" s="159">
        <f t="shared" ref="G115:G116" si="4">IF(AND(E115&lt;&gt;"",F115&lt;&gt;""),((F115-E115)/30),"")</f>
        <v>10.633333333333333</v>
      </c>
      <c r="H115" s="118" t="s">
        <v>2680</v>
      </c>
      <c r="I115" s="63" t="s">
        <v>64</v>
      </c>
      <c r="J115" s="63" t="s">
        <v>381</v>
      </c>
      <c r="K115" s="68">
        <v>1642874622</v>
      </c>
      <c r="L115" s="100">
        <f>+IF(AND(K115&gt;0,O115="Ejecución"),(K115/877802)*Tabla28[[#This Row],[% participación]],IF(AND(K115&gt;0,O115&lt;&gt;"Ejecución"),"-",""))</f>
        <v>1871.5776701351786</v>
      </c>
      <c r="M115" s="65" t="s">
        <v>1148</v>
      </c>
      <c r="N115" s="172">
        <v>1</v>
      </c>
      <c r="O115" s="161" t="s">
        <v>1150</v>
      </c>
      <c r="P115" s="78"/>
    </row>
    <row r="116" spans="1:16" s="6" customFormat="1" ht="24.75" customHeight="1" x14ac:dyDescent="0.25">
      <c r="A116" s="142">
        <v>3</v>
      </c>
      <c r="B116" s="160" t="s">
        <v>2665</v>
      </c>
      <c r="C116" s="162" t="s">
        <v>31</v>
      </c>
      <c r="D116" s="63" t="s">
        <v>2681</v>
      </c>
      <c r="E116" s="144">
        <v>43877</v>
      </c>
      <c r="F116" s="144">
        <v>44196</v>
      </c>
      <c r="G116" s="159">
        <f t="shared" si="4"/>
        <v>10.633333333333333</v>
      </c>
      <c r="H116" s="118" t="s">
        <v>2688</v>
      </c>
      <c r="I116" s="63" t="s">
        <v>64</v>
      </c>
      <c r="J116" s="63" t="s">
        <v>395</v>
      </c>
      <c r="K116" s="68">
        <v>1434831788</v>
      </c>
      <c r="L116" s="100">
        <f>+IF(AND(K116&gt;0,O116="Ejecución"),(K116/877802)*Tabla28[[#This Row],[% participación]],IF(AND(K116&gt;0,O116&lt;&gt;"Ejecución"),"-",""))</f>
        <v>1634.5733867090755</v>
      </c>
      <c r="M116" s="65" t="s">
        <v>1148</v>
      </c>
      <c r="N116" s="172">
        <v>1</v>
      </c>
      <c r="O116" s="161" t="s">
        <v>1150</v>
      </c>
      <c r="P116" s="78"/>
    </row>
    <row r="117" spans="1:16" s="6" customFormat="1" ht="24.75" customHeight="1" outlineLevel="1" x14ac:dyDescent="0.25">
      <c r="A117" s="142">
        <v>4</v>
      </c>
      <c r="B117" s="160" t="s">
        <v>2665</v>
      </c>
      <c r="C117" s="162" t="s">
        <v>31</v>
      </c>
      <c r="D117" s="63" t="s">
        <v>2682</v>
      </c>
      <c r="E117" s="144">
        <v>43877</v>
      </c>
      <c r="F117" s="144">
        <v>44196</v>
      </c>
      <c r="G117" s="159">
        <f t="shared" ref="G117:G159" si="5">IF(AND(E117&lt;&gt;"",F117&lt;&gt;""),((F117-E117)/30),"")</f>
        <v>10.633333333333333</v>
      </c>
      <c r="H117" s="118" t="s">
        <v>2689</v>
      </c>
      <c r="I117" s="120" t="s">
        <v>64</v>
      </c>
      <c r="J117" s="63" t="s">
        <v>395</v>
      </c>
      <c r="K117" s="68">
        <v>1463341672</v>
      </c>
      <c r="L117" s="100">
        <f>+IF(AND(K117&gt;0,O117="Ejecución"),(K117/877802)*Tabla28[[#This Row],[% participación]],IF(AND(K117&gt;0,O117&lt;&gt;"Ejecución"),"-",""))</f>
        <v>1667.0521051444402</v>
      </c>
      <c r="M117" s="123" t="s">
        <v>1148</v>
      </c>
      <c r="N117" s="172">
        <v>1</v>
      </c>
      <c r="O117" s="161" t="s">
        <v>1150</v>
      </c>
      <c r="P117" s="78"/>
    </row>
    <row r="118" spans="1:16" s="7" customFormat="1" ht="24.75" customHeight="1" outlineLevel="1" x14ac:dyDescent="0.25">
      <c r="A118" s="143">
        <v>5</v>
      </c>
      <c r="B118" s="160" t="s">
        <v>2665</v>
      </c>
      <c r="C118" s="162" t="s">
        <v>31</v>
      </c>
      <c r="D118" s="120" t="s">
        <v>2683</v>
      </c>
      <c r="E118" s="144">
        <v>43877</v>
      </c>
      <c r="F118" s="144">
        <v>44196</v>
      </c>
      <c r="G118" s="159">
        <f t="shared" si="5"/>
        <v>10.633333333333333</v>
      </c>
      <c r="H118" s="118" t="s">
        <v>2690</v>
      </c>
      <c r="I118" s="120" t="s">
        <v>64</v>
      </c>
      <c r="J118" s="63" t="s">
        <v>387</v>
      </c>
      <c r="K118" s="68">
        <v>1409379338</v>
      </c>
      <c r="L118" s="100">
        <f>+IF(AND(K118&gt;0,O118="Ejecución"),(K118/877802)*Tabla28[[#This Row],[% participación]],IF(AND(K118&gt;0,O118&lt;&gt;"Ejecución"),"-",""))</f>
        <v>1605.5777248172139</v>
      </c>
      <c r="M118" s="123" t="s">
        <v>1148</v>
      </c>
      <c r="N118" s="172">
        <v>1</v>
      </c>
      <c r="O118" s="161" t="s">
        <v>1150</v>
      </c>
      <c r="P118" s="79"/>
    </row>
    <row r="119" spans="1:16" s="7" customFormat="1" ht="24.75" customHeight="1" outlineLevel="1" x14ac:dyDescent="0.25">
      <c r="A119" s="143">
        <v>6</v>
      </c>
      <c r="B119" s="160" t="s">
        <v>2665</v>
      </c>
      <c r="C119" s="162" t="s">
        <v>31</v>
      </c>
      <c r="D119" s="120" t="s">
        <v>2684</v>
      </c>
      <c r="E119" s="144">
        <v>43877</v>
      </c>
      <c r="F119" s="144">
        <v>44196</v>
      </c>
      <c r="G119" s="159">
        <f t="shared" si="5"/>
        <v>10.633333333333333</v>
      </c>
      <c r="H119" s="118" t="s">
        <v>2691</v>
      </c>
      <c r="I119" s="120" t="s">
        <v>64</v>
      </c>
      <c r="J119" s="63" t="s">
        <v>395</v>
      </c>
      <c r="K119" s="68">
        <v>3027957186</v>
      </c>
      <c r="L119" s="100">
        <f>+IF(AND(K119&gt;0,O119="Ejecución"),(K119/877802)*Tabla28[[#This Row],[% participación]],IF(AND(K119&gt;0,O119&lt;&gt;"Ejecución"),"-",""))</f>
        <v>3449.4762896416278</v>
      </c>
      <c r="M119" s="123" t="s">
        <v>1148</v>
      </c>
      <c r="N119" s="172">
        <v>1</v>
      </c>
      <c r="O119" s="161" t="s">
        <v>1150</v>
      </c>
      <c r="P119" s="79"/>
    </row>
    <row r="120" spans="1:16" s="7" customFormat="1" ht="24.75" customHeight="1" outlineLevel="1" x14ac:dyDescent="0.25">
      <c r="A120" s="143">
        <v>7</v>
      </c>
      <c r="B120" s="160" t="s">
        <v>2665</v>
      </c>
      <c r="C120" s="162" t="s">
        <v>31</v>
      </c>
      <c r="D120" s="63" t="s">
        <v>2685</v>
      </c>
      <c r="E120" s="144">
        <v>44166</v>
      </c>
      <c r="F120" s="144">
        <v>44773</v>
      </c>
      <c r="G120" s="159">
        <f t="shared" si="5"/>
        <v>20.233333333333334</v>
      </c>
      <c r="H120" s="64" t="s">
        <v>2692</v>
      </c>
      <c r="I120" s="63" t="s">
        <v>64</v>
      </c>
      <c r="J120" s="63" t="s">
        <v>395</v>
      </c>
      <c r="K120" s="68">
        <v>882138204</v>
      </c>
      <c r="L120" s="100">
        <f>+IF(AND(K120&gt;0,O120="Ejecución"),(K120/877802)*Tabla28[[#This Row],[% participación]],IF(AND(K120&gt;0,O120&lt;&gt;"Ejecución"),"-",""))</f>
        <v>1004.9398429258534</v>
      </c>
      <c r="M120" s="123" t="s">
        <v>1148</v>
      </c>
      <c r="N120" s="172">
        <v>1</v>
      </c>
      <c r="O120" s="161" t="s">
        <v>1150</v>
      </c>
      <c r="P120" s="79"/>
    </row>
    <row r="121" spans="1:16" s="7" customFormat="1" ht="24.75" customHeight="1" outlineLevel="1" x14ac:dyDescent="0.25">
      <c r="A121" s="143">
        <v>8</v>
      </c>
      <c r="B121" s="160" t="s">
        <v>2665</v>
      </c>
      <c r="C121" s="162" t="s">
        <v>31</v>
      </c>
      <c r="D121" s="63" t="s">
        <v>2686</v>
      </c>
      <c r="E121" s="144">
        <v>44166</v>
      </c>
      <c r="F121" s="144">
        <v>44773</v>
      </c>
      <c r="G121" s="159">
        <f t="shared" si="5"/>
        <v>20.233333333333334</v>
      </c>
      <c r="H121" s="102" t="s">
        <v>2693</v>
      </c>
      <c r="I121" s="63" t="s">
        <v>64</v>
      </c>
      <c r="J121" s="63" t="s">
        <v>395</v>
      </c>
      <c r="K121" s="68">
        <v>1157505200</v>
      </c>
      <c r="L121" s="100">
        <f>+IF(AND(K121&gt;0,O121="Ejecución"),(K121/877802)*Tabla28[[#This Row],[% participación]],IF(AND(K121&gt;0,O121&lt;&gt;"Ejecución"),"-",""))</f>
        <v>1318.6404223275863</v>
      </c>
      <c r="M121" s="123" t="s">
        <v>1148</v>
      </c>
      <c r="N121" s="172">
        <v>1</v>
      </c>
      <c r="O121" s="161" t="s">
        <v>1150</v>
      </c>
      <c r="P121" s="79"/>
    </row>
    <row r="122" spans="1:16" s="7" customFormat="1" ht="24.75" customHeight="1" outlineLevel="1" x14ac:dyDescent="0.25">
      <c r="A122" s="143">
        <v>9</v>
      </c>
      <c r="B122" s="160" t="s">
        <v>2665</v>
      </c>
      <c r="C122" s="162" t="s">
        <v>31</v>
      </c>
      <c r="D122" s="63" t="s">
        <v>2687</v>
      </c>
      <c r="E122" s="144">
        <v>44166</v>
      </c>
      <c r="F122" s="144">
        <v>44773</v>
      </c>
      <c r="G122" s="159">
        <f t="shared" si="5"/>
        <v>20.233333333333334</v>
      </c>
      <c r="H122" s="64" t="s">
        <v>2692</v>
      </c>
      <c r="I122" s="63" t="s">
        <v>64</v>
      </c>
      <c r="J122" s="63" t="s">
        <v>382</v>
      </c>
      <c r="K122" s="68">
        <v>1372214984</v>
      </c>
      <c r="L122" s="100">
        <f>+IF(AND(K122&gt;0,O122="Ejecución"),(K122/877802)*Tabla28[[#This Row],[% participación]],IF(AND(K122&gt;0,O122&lt;&gt;"Ejecución"),"-",""))</f>
        <v>1563.2397556624387</v>
      </c>
      <c r="M122" s="123" t="s">
        <v>1148</v>
      </c>
      <c r="N122" s="172">
        <v>1</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ref="N123:N160" si="6">+IF(M123="No",1,IF(M123="Si","Ingrese %",""))</f>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7.0000000000000001E-3</v>
      </c>
      <c r="G179" s="164">
        <f>IF(F179&gt;0,SUM(E179+F179),"")</f>
        <v>2.7E-2</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2.7E-2</v>
      </c>
      <c r="D185" s="91" t="s">
        <v>2628</v>
      </c>
      <c r="E185" s="94">
        <f>+(C185*SUM(K20:K35))</f>
        <v>710069335.85699999</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35405</v>
      </c>
      <c r="D193" s="5"/>
      <c r="E193" s="125">
        <v>3596</v>
      </c>
      <c r="F193" s="5"/>
      <c r="G193" s="5"/>
      <c r="H193" s="146" t="s">
        <v>2694</v>
      </c>
      <c r="J193" s="5"/>
      <c r="K193" s="126">
        <v>35886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2696</v>
      </c>
      <c r="J211" s="27" t="s">
        <v>2622</v>
      </c>
      <c r="K211" s="147" t="s">
        <v>2696</v>
      </c>
      <c r="L211" s="21"/>
      <c r="M211" s="21"/>
      <c r="N211" s="21"/>
      <c r="O211" s="8"/>
    </row>
    <row r="212" spans="1:15" x14ac:dyDescent="0.25">
      <c r="A212" s="9"/>
      <c r="B212" s="27" t="s">
        <v>2619</v>
      </c>
      <c r="C212" s="146" t="s">
        <v>2695</v>
      </c>
      <c r="D212" s="21"/>
      <c r="G212" s="27" t="s">
        <v>2621</v>
      </c>
      <c r="H212" s="147" t="s">
        <v>2697</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2020-12-29T21:41:38Z</cp:lastPrinted>
  <dcterms:created xsi:type="dcterms:W3CDTF">2020-10-14T21:57:42Z</dcterms:created>
  <dcterms:modified xsi:type="dcterms:W3CDTF">2020-12-29T21:42:43Z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