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BETTO\"/>
    </mc:Choice>
  </mc:AlternateContent>
  <xr:revisionPtr revIDLastSave="0" documentId="13_ncr:1_{20B2CCD0-3188-4A03-8CB7-6506CFD1FD4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60" windowWidth="20610" windowHeight="1098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N115" i="12"/>
  <c r="L115" i="12"/>
  <c r="G115" i="12"/>
  <c r="N114"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<sst xmlns="http://schemas.openxmlformats.org/spreadsheetml/2006/main" count="3074" uniqueCount="2692">
  <si>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</si>
  <si>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</si>
  <si>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</si>
  <si>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</si>
  <si>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</si>
  <si>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</si>
  <si>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</si>
  <si>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</si>
  <si>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</si>
  <si>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</si>
  <si>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</si>
  <si>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</si>
  <si>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</si>
  <si>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</si>
  <si>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</si>
  <si>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</si>
  <si>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</si>
  <si>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</si>
  <si>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</si>
  <si>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</si>
  <si>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</si>
  <si>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</si>
  <si>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</si>
  <si>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</si>
  <si>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</si>
  <si>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</si>
  <si>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</si>
  <si>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</si>
  <si>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</si>
  <si>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</si>
  <si>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</si>
  <si>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</si>
  <si>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</si>
  <si>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</si>
  <si>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</si>
  <si>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</si>
  <si>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</si>
  <si>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</si>
  <si>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</si>
  <si>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</si>
  <si>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</si>
  <si>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</si>
  <si>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</si>
  <si>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</si>
  <si>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</si>
  <si>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</si>
  <si>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</si>
  <si>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</si>
  <si>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</si>
  <si>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</si>
  <si>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</si>
  <si>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</si>
  <si>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</si>
  <si>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</si>
  <si>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</si>
  <si>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</si>
  <si>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</si>
  <si>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</si>
  <si>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</si>
  <si>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</si>
  <si>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</si>
  <si>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</si>
  <si>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</si>
  <si>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</si>
  <si>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</si>
  <si>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</si>
  <si>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</si>
  <si>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</si>
  <si>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</si>
  <si>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</si>
  <si>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</si>
  <si>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</si>
  <si>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</si>
  <si>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</si>
  <si>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</si>
  <si>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</si>
  <si>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</si>
  <si>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</si>
  <si>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</si>
  <si>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</si>
  <si>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</si>
  <si>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</si>
  <si>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</si>
  <si>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</si>
  <si>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</si>
  <si>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</si>
  <si>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</si>
  <si>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</si>
  <si>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</si>
  <si>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</si>
  <si>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</si>
  <si>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</si>
  <si>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</si>
  <si>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</si>
  <si>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</si>
  <si>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</si>
  <si>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</si>
  <si>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</si>
  <si>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</si>
  <si>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</si>
  <si>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</si>
  <si>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</si>
  <si>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</si>
  <si>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</si>
  <si>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</si>
  <si>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</si>
  <si>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</si>
  <si>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</si>
  <si>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</si>
  <si>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</si>
  <si>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</si>
  <si>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</si>
  <si>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</si>
  <si>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</si>
  <si>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</si>
  <si>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</si>
  <si>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</si>
  <si>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</si>
  <si>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</si>
  <si>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</si>
  <si>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</si>
  <si>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</si>
  <si>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</si>
  <si>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</si>
  <si>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</si>
  <si>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</si>
  <si>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</si>
  <si>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</si>
  <si>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</si>
  <si>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</si>
  <si>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</si>
  <si>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</si>
  <si>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</si>
  <si>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</si>
  <si>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</si>
  <si>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</si>
  <si>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</si>
  <si>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</si>
  <si>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</si>
  <si>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</si>
  <si>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</si>
  <si>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</si>
  <si>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</si>
  <si>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</si>
  <si>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</si>
  <si>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</si>
  <si>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</si>
  <si>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</si>
  <si>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</si>
  <si>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</si>
  <si>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</si>
  <si>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</si>
  <si>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</si>
  <si>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</si>
  <si>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</si>
  <si>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</si>
  <si>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</si>
  <si>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</si>
  <si>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</si>
  <si>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</si>
  <si>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</si>
  <si>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</si>
  <si>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</si>
  <si>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</si>
  <si>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</si>
  <si>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</si>
  <si>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</si>
  <si>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</si>
  <si>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</si>
  <si>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</si>
  <si>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</si>
  <si>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</si>
  <si>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</si>
  <si>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</si>
  <si>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</si>
  <si>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</si>
  <si>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</si>
  <si>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</si>
  <si>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</si>
  <si>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</si>
  <si>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</si>
  <si>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</si>
  <si>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</si>
  <si>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</si>
  <si>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</si>
  <si>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</si>
  <si>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</si>
  <si>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</si>
  <si>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</si>
  <si>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</si>
  <si>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</si>
  <si>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</si>
  <si>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</si>
  <si>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</si>
  <si>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</si>
  <si>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</si>
  <si>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</si>
  <si>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</si>
  <si>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</si>
  <si>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</si>
  <si>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</si>
  <si>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</si>
  <si>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</si>
  <si>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</si>
  <si>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</si>
  <si>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</si>
  <si>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</si>
  <si>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</si>
  <si>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</si>
  <si>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</si>
  <si>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</si>
  <si>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</si>
  <si>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</si>
  <si>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</si>
  <si>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</si>
  <si>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</si>
  <si>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</si>
  <si>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</si>
  <si>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</si>
  <si>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</si>
  <si>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</si>
  <si>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</si>
  <si>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</si>
  <si>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</si>
  <si>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</si>
  <si>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</si>
  <si>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</si>
  <si>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</si>
  <si>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</si>
  <si>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</si>
  <si>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</si>
  <si>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</si>
  <si>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</si>
  <si>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</si>
  <si>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</si>
  <si>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</si>
  <si>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</si>
  <si>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</si>
  <si>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</si>
  <si>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</si>
  <si>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</si>
  <si>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</si>
  <si>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</si>
  <si>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</si>
  <si>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</si>
  <si>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</si>
  <si>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</si>
  <si>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</si>
  <si>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</si>
  <si>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</si>
  <si>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</si>
  <si>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</si>
  <si>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</si>
  <si>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</si>
  <si>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</si>
  <si>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</si>
  <si>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</si>
  <si>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</si>
  <si>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</si>
  <si>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</si>
  <si>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</si>
  <si>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</si>
  <si>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</si>
  <si>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</si>
  <si>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</si>
  <si>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</si>
  <si>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</si>
  <si>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</si>
  <si>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</si>
  <si>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</si>
  <si>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</si>
  <si>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</si>
  <si>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</si>
  <si>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</si>
  <si>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</si>
  <si>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</si>
  <si>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</si>
  <si>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</si>
  <si>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</si>
  <si>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</si>
  <si>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</si>
  <si>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</si>
  <si>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</si>
  <si>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</si>
  <si>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</si>
  <si>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</si>
  <si>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</si>
  <si>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</si>
  <si>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</si>
  <si>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</si>
  <si>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</si>
  <si>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</si>
  <si>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</si>
  <si>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</si>
  <si>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</si>
  <si>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</si>
  <si>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</si>
  <si>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</si>
  <si>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</si>
  <si>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</si>
  <si>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</si>
  <si>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</si>
  <si>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</si>
  <si>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</si>
  <si>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</si>
  <si>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</si>
  <si>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</si>
  <si>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</si>
  <si>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</si>
  <si>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</si>
  <si>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</si>
  <si>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</si>
  <si>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</si>
  <si>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</si>
  <si>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</si>
  <si>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</si>
  <si>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</si>
  <si>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</si>
  <si>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</si>
  <si>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</si>
  <si>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</si>
  <si>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</si>
  <si>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</si>
  <si>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</si>
  <si>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</si>
  <si>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</si>
  <si>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</si>
  <si>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</si>
  <si>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</si>
  <si>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</si>
  <si>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</si>
  <si>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</si>
  <si>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</si>
  <si>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</si>
  <si>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</si>
  <si>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</si>
  <si>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</si>
  <si>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</si>
  <si>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</si>
  <si>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</si>
  <si>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</si>
  <si>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</si>
  <si>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</si>
  <si>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</si>
  <si>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</si>
  <si>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</si>
  <si>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</si>
  <si>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</si>
  <si>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</si>
  <si>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</si>
  <si>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</si>
  <si>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</si>
  <si>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</si>
  <si>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</si>
  <si>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</si>
  <si>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</si>
  <si>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</si>
  <si>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</si>
  <si>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</si>
  <si>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</si>
  <si>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</si>
  <si>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</si>
  <si>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</si>
  <si>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</si>
  <si>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</si>
  <si>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</si>
  <si>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</si>
  <si>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</si>
  <si>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</si>
  <si>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</si>
  <si>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</si>
  <si>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</si>
  <si>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</si>
  <si>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</si>
  <si>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</si>
  <si>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</si>
  <si>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</si>
  <si>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</si>
  <si>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</si>
  <si>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</si>
  <si>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</si>
  <si>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</si>
  <si>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</si>
  <si>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</si>
  <si>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</si>
  <si>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</si>
  <si>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</si>
  <si>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</si>
  <si>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</si>
  <si>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</si>
  <si>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</si>
  <si>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</si>
  <si>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</si>
  <si>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</si>
  <si>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</si>
  <si>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</si>
  <si>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</si>
  <si>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</si>
  <si>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</si>
  <si>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</si>
  <si>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</si>
  <si>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</si>
  <si>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</si>
  <si>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</si>
  <si>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</si>
  <si>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</si>
  <si>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</si>
  <si>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</si>
  <si>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</si>
  <si>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</si>
  <si>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</si>
  <si>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</si>
  <si>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</si>
  <si>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</si>
  <si>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</si>
  <si>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</si>
  <si>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</si>
  <si>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</si>
  <si>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</si>
  <si>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</si>
  <si>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</si>
  <si>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</si>
  <si>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</si>
  <si>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</si>
  <si>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</si>
  <si>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</si>
  <si>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</si>
  <si>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</si>
  <si>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</si>
  <si>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</si>
  <si>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</si>
  <si>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</si>
  <si>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</si>
  <si>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</si>
  <si>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</si>
  <si>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</si>
  <si>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</si>
  <si>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</si>
  <si>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</si>
  <si>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</si>
  <si>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</si>
  <si>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</si>
  <si>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</si>
  <si>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</si>
  <si>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</si>
  <si>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</si>
  <si>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</si>
  <si>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</si>
  <si>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</si>
  <si>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</si>
  <si>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</si>
  <si>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</si>
  <si>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</si>
  <si>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</si>
  <si>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</si>
  <si>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</si>
  <si>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</si>
  <si>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</si>
  <si>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</si>
  <si>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</si>
  <si>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</si>
  <si>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</si>
  <si>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</si>
  <si>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</si>
  <si>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</si>
  <si>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</si>
  <si>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</si>
  <si>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</si>
  <si>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</si>
  <si>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</si>
  <si>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</si>
  <si>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</si>
  <si>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</si>
  <si>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</si>
  <si>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</si>
  <si>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</si>
  <si>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</si>
  <si>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</si>
  <si>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</si>
  <si>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</si>
  <si>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</si>
  <si>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</si>
  <si>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</si>
  <si>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</si>
  <si>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</si>
  <si>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</si>
  <si>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</si>
  <si>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</si>
  <si>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</si>
  <si>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</si>
  <si>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</si>
  <si>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</si>
  <si>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</si>
  <si>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</si>
  <si>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</si>
  <si>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</si>
  <si>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</si>
  <si>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</si>
  <si>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</si>
  <si>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</si>
  <si>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</si>
  <si>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</si>
  <si>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</si>
  <si>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</si>
  <si>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</si>
  <si>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</si>
  <si>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</si>
  <si>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</si>
  <si>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</si>
  <si>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</si>
  <si>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</si>
  <si>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</si>
  <si>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</si>
  <si>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</si>
  <si>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</si>
  <si>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</si>
  <si>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</si>
  <si>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</si>
  <si>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</si>
  <si>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</si>
  <si>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</si>
  <si>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</si>
  <si>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</si>
  <si>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</si>
  <si>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</si>
  <si>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</si>
  <si>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</si>
  <si>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</si>
  <si>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</si>
  <si>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</si>
  <si>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</si>
  <si>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</si>
  <si>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</si>
  <si>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</si>
  <si>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</si>
  <si>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</si>
  <si>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</si>
  <si>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</si>
  <si>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</si>
  <si>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</si>
  <si>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</si>
  <si>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</si>
  <si>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</si>
  <si>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</si>
  <si>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</si>
  <si>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</si>
  <si>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</si>
  <si>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</si>
  <si>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</si>
  <si>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</si>
  <si>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</si>
  <si>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</si>
  <si>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</si>
  <si>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</si>
  <si>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</si>
  <si>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</si>
  <si>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</si>
  <si>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</si>
  <si>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</si>
  <si>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</si>
  <si>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</si>
  <si>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</si>
  <si>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</si>
  <si>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</si>
  <si>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</si>
  <si>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</si>
  <si>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</si>
  <si>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</si>
  <si>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</si>
  <si>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</si>
  <si>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</si>
  <si>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</si>
  <si>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</si>
  <si>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</si>
  <si>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</si>
  <si>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</si>
  <si>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</si>
  <si>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</si>
  <si>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</si>
  <si>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</si>
  <si>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</si>
  <si>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</si>
  <si>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</si>
  <si>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</si>
  <si>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</si>
  <si>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</si>
  <si>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</si>
  <si>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</si>
  <si>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</si>
  <si>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</si>
  <si>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</si>
  <si>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</si>
  <si>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</si>
  <si>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</si>
  <si>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</si>
  <si>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</si>
  <si>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</si>
  <si>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</si>
  <si>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</si>
  <si>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</si>
  <si>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</si>
  <si>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</si>
  <si>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</si>
  <si>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</si>
  <si>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</si>
  <si>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</si>
  <si>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</si>
  <si>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</si>
  <si>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</si>
  <si>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</si>
  <si>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</si>
  <si>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</si>
  <si>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</si>
  <si>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</si>
  <si>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</si>
  <si>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</si>
  <si>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</si>
  <si>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</si>
  <si>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</si>
  <si>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</si>
  <si>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</si>
  <si>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</si>
  <si>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</si>
  <si>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</si>
  <si>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</si>
  <si>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</si>
  <si>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</si>
  <si>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</si>
  <si>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</si>
  <si>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</si>
  <si>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</si>
  <si>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</si>
  <si>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</si>
  <si>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</si>
  <si>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</si>
  <si>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</si>
  <si>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</si>
  <si>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</si>
  <si>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</si>
  <si>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</si>
  <si>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</si>
  <si>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</si>
  <si>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</si>
  <si>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</si>
  <si>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</si>
  <si>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</si>
  <si>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</si>
  <si>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</si>
  <si>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</si>
  <si>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</si>
  <si>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</si>
  <si>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</si>
  <si>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</si>
  <si>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</si>
  <si>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</si>
  <si>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</si>
  <si>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</si>
  <si>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</si>
  <si>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</si>
  <si>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</si>
  <si>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</si>
  <si>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</si>
  <si>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</si>
  <si>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</si>
  <si>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</si>
  <si>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</si>
  <si>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</si>
  <si>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</si>
  <si>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</si>
  <si>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</si>
  <si>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</si>
  <si>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</si>
  <si>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</si>
  <si>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</si>
  <si>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</si>
  <si>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</si>
  <si>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</si>
  <si>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</si>
  <si>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</si>
  <si>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</si>
  <si>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</si>
  <si>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</si>
  <si>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</si>
  <si>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</si>
  <si>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</si>
  <si>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</si>
  <si>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</si>
  <si>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</si>
  <si>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</si>
  <si>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</si>
  <si>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</si>
  <si>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</si>
  <si>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</si>
  <si>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</si>
  <si>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</si>
  <si>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</si>
  <si>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</si>
  <si>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</si>
  <si>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</si>
  <si>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</si>
  <si>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</si>
  <si>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</si>
  <si>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</si>
  <si>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</si>
  <si>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</si>
  <si>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</si>
  <si>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</si>
  <si>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</si>
  <si>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</si>
  <si>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</si>
  <si>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</si>
  <si>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</si>
  <si>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</si>
  <si>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</si>
  <si>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</si>
  <si>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</si>
  <si>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</si>
  <si>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</si>
  <si>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</si>
  <si>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</si>
  <si>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</si>
  <si>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</si>
  <si>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</si>
  <si>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</si>
  <si>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</si>
  <si>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</si>
  <si>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</si>
  <si>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</si>
  <si>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</si>
  <si>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</si>
  <si>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</si>
  <si>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</si>
  <si>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</si>
  <si>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</si>
  <si>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</si>
  <si>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</si>
  <si>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</si>
  <si>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</si>
  <si>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</si>
  <si>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</si>
  <si>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</si>
  <si>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</si>
  <si>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</si>
  <si>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</si>
  <si>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</si>
  <si>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</si>
  <si>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</si>
  <si>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</si>
  <si>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</si>
  <si>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</si>
  <si>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</si>
  <si>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</si>
  <si>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</si>
  <si>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</si>
  <si>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</si>
  <si>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</si>
  <si>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</si>
  <si>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</si>
  <si>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</si>
  <si>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</si>
  <si>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</si>
  <si>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</si>
  <si>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</si>
  <si>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</si>
  <si>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</si>
  <si>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</si>
  <si>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</si>
  <si>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</si>
  <si>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</si>
  <si>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</si>
  <si>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</si>
  <si>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</si>
  <si>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</si>
  <si>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</si>
  <si>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</si>
  <si>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</si>
  <si>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</si>
  <si>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</si>
  <si>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</si>
  <si>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</si>
  <si>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</si>
  <si>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</si>
  <si>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</si>
  <si>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</si>
  <si>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</si>
  <si>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</si>
  <si>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</si>
  <si>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</si>
  <si>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</si>
  <si>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</si>
  <si>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</si>
  <si>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</si>
  <si>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</si>
  <si>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</si>
  <si>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</si>
  <si>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</si>
  <si>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</si>
  <si>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</si>
  <si>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</si>
  <si>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</si>
  <si>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</si>
  <si>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</si>
  <si>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</si>
  <si>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</si>
  <si>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</si>
  <si>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</si>
  <si>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</si>
  <si>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</si>
  <si>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</si>
  <si>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</si>
  <si>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</si>
  <si>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</si>
  <si>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</si>
  <si>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</si>
  <si>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</si>
  <si>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</si>
  <si>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</si>
  <si>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</si>
  <si>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</si>
  <si>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</si>
  <si>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</si>
  <si>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</si>
  <si>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</si>
  <si>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</si>
  <si>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</si>
  <si>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</si>
  <si>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</si>
  <si>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</si>
  <si>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</si>
  <si>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</si>
  <si>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</si>
  <si>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</si>
  <si>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</si>
  <si>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</si>
  <si>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</si>
  <si>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</si>
  <si>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</si>
  <si>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</si>
  <si>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</si>
  <si>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</si>
  <si>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</si>
  <si>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</si>
  <si>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</si>
  <si>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</si>
  <si>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</si>
  <si>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</si>
  <si>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</si>
  <si>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</si>
  <si>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</si>
  <si>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</si>
  <si>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</si>
  <si>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</si>
  <si>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</si>
  <si>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</si>
  <si>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</si>
  <si>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</si>
  <si>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</si>
  <si>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</si>
  <si>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</si>
  <si>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</si>
  <si>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</si>
  <si>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</si>
  <si>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</si>
  <si>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</si>
  <si>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</si>
  <si>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</si>
  <si>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</si>
  <si>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</si>
  <si>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</si>
  <si>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</si>
  <si>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</si>
  <si>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</si>
  <si>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</si>
  <si>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</si>
  <si>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</si>
  <si>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</si>
  <si>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</si>
  <si>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</si>
  <si>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</si>
  <si>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</si>
  <si>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</si>
  <si>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</si>
  <si>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</si>
  <si>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</si>
  <si>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</si>
  <si>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</si>
  <si>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</si>
  <si>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</si>
  <si>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</si>
  <si>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</si>
  <si>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</si>
  <si>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</si>
  <si>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</si>
  <si>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</si>
  <si>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</si>
  <si>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</si>
  <si>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</si>
  <si>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</si>
  <si>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</si>
  <si>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</si>
  <si>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</si>
  <si>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</si>
  <si>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</si>
  <si>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</si>
  <si>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</si>
  <si>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</si>
  <si>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</si>
  <si>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</si>
  <si>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</si>
  <si>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</si>
  <si>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</si>
  <si>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</si>
  <si>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</si>
  <si>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</si>
  <si>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</si>
  <si>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</si>
  <si>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</si>
  <si>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</si>
  <si>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</si>
  <si>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</si>
  <si>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</si>
  <si>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</si>
  <si>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</si>
  <si>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</si>
  <si>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</si>
  <si>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</si>
  <si>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</si>
  <si>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</si>
  <si>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</si>
  <si>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</si>
  <si>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</si>
  <si>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</si>
  <si>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</si>
  <si>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</si>
  <si>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</si>
  <si>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</si>
  <si>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</si>
  <si>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</si>
  <si>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</si>
  <si>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</si>
  <si>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</si>
  <si>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</si>
  <si>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</si>
  <si>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</si>
  <si>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</si>
  <si>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</si>
  <si>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</si>
  <si>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</si>
  <si>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</si>
  <si>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</si>
  <si>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</si>
  <si>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</si>
  <si>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</si>
  <si>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</si>
  <si>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</si>
  <si>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</si>
  <si>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</si>
  <si>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</si>
  <si>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</si>
  <si>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</si>
  <si>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</si>
  <si>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</si>
  <si>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</si>
  <si>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</si>
  <si>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</si>
  <si>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</si>
  <si>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</si>
  <si>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</si>
  <si>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</si>
  <si>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</si>
  <si>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</si>
  <si>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</si>
  <si>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</si>
  <si>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</si>
  <si>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</si>
  <si>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</si>
  <si>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</si>
  <si>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</si>
  <si>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</si>
  <si>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</si>
  <si>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</si>
  <si>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</si>
  <si>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</si>
  <si>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</si>
  <si>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</si>
  <si>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</si>
  <si>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</si>
  <si>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</si>
  <si>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</si>
  <si>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</si>
  <si>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</si>
  <si>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</si>
  <si>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</si>
  <si>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</si>
  <si>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</si>
  <si>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</si>
  <si>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</si>
  <si>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</si>
  <si>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</si>
  <si>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</si>
  <si>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</si>
  <si>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</si>
  <si>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</si>
  <si>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</si>
  <si>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</si>
  <si>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</si>
  <si>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</si>
  <si>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</si>
  <si>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</si>
  <si>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</si>
  <si>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</si>
  <si>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</si>
  <si>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</si>
  <si>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</si>
  <si>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</si>
  <si>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</si>
  <si>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</si>
  <si>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</si>
  <si>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</si>
  <si>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</si>
  <si>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</si>
  <si>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</si>
  <si>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</si>
  <si>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</si>
  <si>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</si>
  <si>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</si>
  <si>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</si>
  <si>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</si>
  <si>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</si>
  <si>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</si>
  <si>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</si>
  <si>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</si>
  <si>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</si>
  <si>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</si>
  <si>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</si>
  <si>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</si>
  <si>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</si>
  <si>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</si>
  <si>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</si>
  <si>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</si>
  <si>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</si>
  <si>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</si>
  <si>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</si>
  <si>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</si>
  <si>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</si>
  <si>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</si>
  <si>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</si>
  <si>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</si>
  <si>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</si>
  <si>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</si>
  <si>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</si>
  <si>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</si>
  <si>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</si>
  <si>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</si>
  <si>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</si>
  <si>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</si>
  <si>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</si>
  <si>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</si>
  <si>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</si>
  <si>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</si>
  <si>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</si>
  <si>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</si>
  <si>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</si>
  <si>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</si>
  <si>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</si>
  <si>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</si>
  <si>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</si>
  <si>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</si>
  <si>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</si>
  <si>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</si>
  <si>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</si>
  <si>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</si>
  <si>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</si>
  <si>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</si>
  <si>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</si>
  <si>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</si>
  <si>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</si>
  <si>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</si>
  <si>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</si>
  <si>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</si>
  <si>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</si>
  <si>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</si>
  <si>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</si>
  <si>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</si>
  <si>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</si>
  <si>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</si>
  <si>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</si>
  <si>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</si>
  <si>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</si>
  <si>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</si>
  <si>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</si>
  <si>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</si>
  <si>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</si>
  <si>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</si>
  <si>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</si>
  <si>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</si>
  <si>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</si>
  <si>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</si>
  <si>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</si>
  <si>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</si>
  <si>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</si>
  <si>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</si>
  <si>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</si>
  <si>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</si>
  <si>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</si>
  <si>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</si>
  <si>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</si>
  <si>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</si>
  <si>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</si>
  <si>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</si>
  <si>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</si>
  <si>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</si>
  <si>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</si>
  <si>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</si>
  <si>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</si>
  <si>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</si>
  <si>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</si>
  <si>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</si>
  <si>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</si>
  <si>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</si>
  <si>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</si>
  <si>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</si>
  <si>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</si>
  <si>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</si>
  <si>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</si>
  <si>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</si>
  <si>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</si>
  <si>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</si>
  <si>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</si>
  <si>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</si>
  <si>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</si>
  <si>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</si>
  <si>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</si>
  <si>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</si>
  <si>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</si>
  <si>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</si>
  <si>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</si>
  <si>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</si>
  <si>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</si>
  <si>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</si>
  <si>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</si>
  <si>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</si>
  <si>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</si>
  <si>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</si>
  <si>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</si>
  <si>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</si>
  <si>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</si>
  <si>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</si>
  <si>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</si>
  <si>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</si>
  <si>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</si>
  <si>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</si>
  <si>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</si>
  <si>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</si>
  <si>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</si>
  <si>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</si>
  <si>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</si>
  <si>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</si>
  <si>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</si>
  <si>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</si>
  <si>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</si>
  <si>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</si>
  <si>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</si>
  <si>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</si>
  <si>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</si>
  <si>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</si>
  <si>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</si>
  <si>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</si>
  <si>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</si>
  <si>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</si>
  <si>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</si>
  <si>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</si>
  <si>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</si>
  <si>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</si>
  <si>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</si>
  <si>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</si>
  <si>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</si>
  <si>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</si>
  <si>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</si>
  <si>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</si>
  <si>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</si>
  <si>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</si>
  <si>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</si>
  <si>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</si>
  <si>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</si>
  <si>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</si>
  <si>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</si>
  <si>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</si>
  <si>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</si>
  <si>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</si>
  <si>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</si>
  <si>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</si>
  <si>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</si>
  <si>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</si>
  <si>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</si>
  <si>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</si>
  <si>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</si>
  <si>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</si>
  <si>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</si>
  <si>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</si>
  <si>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</si>
  <si>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</si>
  <si>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</si>
  <si>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</si>
  <si>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</si>
  <si>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</si>
  <si>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</si>
  <si>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</si>
  <si>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</si>
  <si>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</si>
  <si>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</si>
  <si>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</si>
  <si>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</si>
  <si>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</si>
  <si>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</si>
  <si>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</si>
  <si>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</si>
  <si>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</si>
  <si>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</si>
  <si>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</si>
  <si>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</si>
  <si>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</si>
  <si>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</si>
  <si>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</si>
  <si>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</si>
  <si>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</si>
  <si>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</si>
  <si>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</si>
  <si>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</si>
  <si>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</si>
  <si>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</si>
  <si>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</si>
  <si>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</si>
  <si>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</si>
  <si>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</si>
  <si>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</si>
  <si>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</si>
  <si>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</si>
  <si>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</si>
  <si>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</si>
  <si>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</si>
  <si>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</si>
  <si>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</si>
  <si>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</si>
  <si>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</si>
  <si>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</si>
  <si>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</si>
  <si>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</si>
  <si>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</si>
  <si>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</si>
  <si>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</si>
  <si>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</si>
  <si>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</si>
  <si>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</si>
  <si>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</si>
  <si>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</si>
  <si>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</si>
  <si>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</si>
  <si>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</si>
  <si>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</si>
  <si>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</si>
  <si>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</si>
  <si>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</si>
  <si>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</si>
  <si>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</si>
  <si>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</si>
  <si>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</si>
  <si>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</si>
  <si>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</si>
  <si>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</si>
  <si>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</si>
  <si>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</si>
  <si>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</si>
  <si>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</si>
  <si>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</si>
  <si>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</si>
  <si>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</si>
  <si>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</si>
  <si>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</si>
  <si>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</si>
  <si>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</si>
  <si>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</si>
  <si>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</si>
  <si>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</si>
  <si>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</si>
  <si>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</si>
  <si>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</si>
  <si>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</si>
  <si>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</si>
  <si>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</si>
  <si>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</si>
  <si>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</si>
  <si>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</si>
  <si>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</si>
  <si>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</si>
  <si>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</si>
  <si>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</si>
  <si>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</si>
  <si>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</si>
  <si>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</si>
  <si>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</si>
  <si>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</si>
  <si>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</si>
  <si>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</si>
  <si>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</si>
  <si>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</si>
  <si>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</si>
  <si>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</si>
  <si>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</si>
  <si>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</si>
  <si>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</si>
  <si>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</si>
  <si>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</si>
  <si>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</si>
  <si>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</si>
  <si>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</si>
  <si>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</si>
  <si>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</si>
  <si>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</si>
  <si>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</si>
  <si>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</si>
  <si>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</si>
  <si>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</si>
  <si>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</si>
  <si>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</si>
  <si>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</si>
  <si>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</si>
  <si>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</si>
  <si>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</si>
  <si>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</si>
  <si>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</si>
  <si>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</si>
  <si>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</si>
  <si>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</si>
  <si>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</si>
  <si>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</si>
  <si>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</si>
  <si>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</si>
  <si>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</si>
  <si>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</si>
  <si>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</si>
  <si>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</si>
  <si>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</si>
  <si>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</si>
  <si>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</si>
  <si>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</si>
  <si>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</si>
  <si>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</si>
  <si>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</si>
  <si>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</si>
  <si>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</si>
  <si>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</si>
  <si>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</si>
  <si>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</si>
  <si>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</si>
  <si>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</si>
  <si>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</si>
  <si>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</si>
  <si>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</si>
  <si>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</si>
  <si>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</si>
  <si>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</si>
  <si>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</si>
  <si>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</si>
  <si>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</si>
  <si>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</si>
  <si>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</si>
  <si>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</si>
  <si>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</si>
  <si>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</si>
  <si>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</si>
  <si>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</si>
  <si>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</si>
  <si>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</si>
  <si>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</si>
  <si>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</si>
  <si>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</si>
  <si>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</si>
  <si>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</si>
  <si>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</si>
  <si>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</si>
  <si>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</si>
  <si>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</si>
  <si>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</si>
  <si>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</si>
  <si>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</si>
  <si>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</si>
  <si>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</si>
  <si>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</si>
  <si>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</si>
  <si>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</si>
  <si>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</si>
  <si>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</si>
  <si>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</si>
  <si>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</si>
  <si>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</si>
  <si>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</si>
  <si>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</si>
  <si>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</si>
  <si>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</si>
  <si>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</si>
  <si>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</si>
  <si>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</si>
  <si>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</si>
  <si>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</si>
  <si>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</si>
  <si>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</si>
  <si>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</si>
  <si>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</si>
  <si>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</si>
  <si>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</si>
  <si>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</si>
  <si>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</si>
  <si>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</si>
  <si>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</si>
  <si>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</si>
  <si>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</si>
  <si>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</si>
  <si>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</si>
  <si>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</si>
  <si>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</si>
  <si>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</si>
  <si>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</si>
  <si>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</si>
  <si>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</si>
  <si>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</si>
  <si>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</si>
  <si>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</si>
  <si>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</si>
  <si>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</si>
  <si>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</si>
  <si>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</si>
  <si>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</si>
  <si>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</si>
  <si>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</si>
  <si>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</si>
  <si>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</si>
  <si>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</si>
  <si>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</si>
  <si>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</si>
  <si>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</si>
  <si>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</si>
  <si>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</si>
  <si>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</si>
  <si>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</si>
  <si>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</si>
  <si>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</si>
  <si>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</si>
  <si>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</si>
  <si>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</si>
  <si>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</si>
  <si>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</si>
  <si>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</si>
  <si>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</si>
  <si>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</si>
  <si>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</si>
  <si>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</si>
  <si>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</si>
  <si>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</si>
  <si>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</si>
  <si>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</si>
  <si>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</si>
  <si>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</si>
  <si>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</si>
  <si>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</si>
  <si>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</si>
  <si>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</si>
  <si>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</si>
  <si>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</si>
  <si>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</si>
  <si>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</si>
  <si>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</si>
  <si>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</si>
  <si>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</si>
  <si>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</si>
  <si>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</si>
  <si>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</si>
  <si>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</si>
  <si>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</si>
  <si>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</si>
  <si>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</si>
  <si>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</si>
  <si>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</si>
  <si>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</si>
  <si>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</si>
  <si>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</si>
  <si>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</si>
  <si>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</si>
  <si>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</si>
  <si>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</si>
  <si>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</si>
  <si>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</si>
  <si>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</si>
  <si>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</si>
  <si>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</si>
  <si>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</si>
  <si>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</si>
  <si>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</si>
  <si>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</si>
  <si>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</si>
  <si>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</si>
  <si>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</si>
  <si>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</si>
  <si>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</si>
  <si>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</si>
  <si>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</si>
  <si>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</si>
  <si>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</si>
  <si>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</si>
  <si>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</si>
  <si>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</si>
  <si>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</si>
  <si>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</si>
  <si>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</si>
  <si>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</si>
  <si>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</si>
  <si>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</si>
  <si>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</si>
  <si>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</si>
  <si>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</si>
  <si>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</si>
  <si>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</si>
  <si>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</si>
  <si>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</si>
  <si>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</si>
  <si>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</si>
  <si>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</si>
  <si>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</si>
  <si>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</si>
  <si>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</si>
  <si>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</si>
  <si>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</si>
  <si>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</si>
  <si>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</si>
  <si>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</si>
  <si>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</si>
  <si>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</si>
  <si>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</si>
  <si>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</si>
  <si>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</si>
  <si>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</si>
  <si>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</si>
  <si>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</si>
  <si>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</si>
  <si>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</si>
  <si>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</si>
  <si>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</si>
  <si>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</si>
  <si>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</si>
  <si>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</si>
  <si>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</si>
  <si>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</si>
  <si>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</si>
  <si>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</si>
  <si>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</si>
  <si>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</si>
  <si>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</si>
  <si>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</si>
  <si>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</si>
  <si>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</si>
  <si>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</si>
  <si>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</si>
  <si>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</si>
  <si>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</si>
  <si>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</si>
  <si>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</si>
  <si>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</si>
  <si>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</si>
  <si>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</si>
  <si>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</si>
  <si>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</si>
  <si>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</si>
  <si>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</si>
  <si>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</si>
  <si>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</si>
  <si>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</si>
  <si>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</si>
  <si>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</si>
  <si>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</si>
  <si>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</si>
  <si>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</si>
  <si>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</si>
  <si>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</si>
  <si>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</si>
  <si>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</si>
  <si>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</si>
  <si>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</si>
  <si>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</si>
  <si>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</si>
  <si>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</si>
  <si>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</si>
  <si>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</si>
  <si>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</si>
  <si>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</si>
  <si>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</si>
  <si>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</si>
  <si>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</si>
  <si>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</si>
  <si>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</si>
  <si>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</si>
  <si>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</si>
  <si>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</si>
  <si>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</si>
  <si>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</si>
  <si>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</si>
  <si>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</si>
  <si>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</si>
  <si>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</si>
  <si>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</si>
  <si>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</si>
  <si>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</si>
  <si>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</si>
  <si>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</si>
  <si>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</si>
  <si>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</si>
  <si>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</si>
  <si>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</si>
  <si>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</si>
  <si>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</si>
  <si>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</si>
  <si>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</si>
  <si>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</si>
  <si>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</si>
  <si>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</si>
  <si>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</si>
  <si>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</si>
  <si>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</si>
  <si>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</si>
  <si>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</si>
  <si>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</si>
  <si>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</si>
  <si>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</si>
  <si>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</si>
  <si>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</si>
  <si>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</si>
  <si>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</si>
  <si>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</si>
  <si>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</si>
  <si>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</si>
  <si>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</si>
  <si>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</si>
  <si>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</si>
  <si>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</si>
  <si>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</si>
  <si>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</si>
  <si>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</si>
  <si>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</si>
  <si>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</si>
  <si>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</si>
  <si>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</si>
  <si>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</si>
  <si>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</si>
  <si>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</si>
  <si>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</si>
  <si>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</si>
  <si>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</si>
  <si>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</si>
  <si>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</si>
  <si>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</si>
  <si>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</si>
  <si>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</si>
  <si>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</si>
  <si>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</si>
  <si>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</si>
  <si>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</si>
  <si>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</si>
  <si>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</si>
  <si>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</si>
  <si>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</si>
  <si>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</si>
  <si>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</si>
  <si>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</si>
  <si>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</si>
  <si>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</si>
  <si>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</si>
  <si>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</si>
  <si>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</si>
  <si>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</si>
  <si>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</si>
  <si>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</si>
  <si>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</si>
  <si>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</si>
  <si>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</si>
  <si>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</si>
  <si>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</si>
  <si>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</si>
  <si>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</si>
  <si>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</si>
  <si>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</si>
  <si>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</si>
  <si>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</si>
  <si>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</si>
  <si>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</si>
  <si>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</si>
  <si>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</si>
  <si>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</si>
  <si>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</si>
  <si>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</si>
  <si>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</si>
  <si>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</si>
  <si>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</si>
  <si>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</si>
  <si>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</si>
  <si>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</si>
  <si>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</si>
  <si>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</si>
  <si>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</si>
  <si>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</si>
  <si>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</si>
  <si>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</si>
  <si>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</si>
  <si>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</si>
  <si>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</si>
  <si>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</si>
  <si>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</si>
  <si>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</si>
  <si>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</si>
  <si>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</si>
  <si>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</si>
  <si>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</si>
  <si>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</si>
  <si>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</si>
  <si>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</si>
  <si>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</si>
  <si>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</si>
  <si>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</si>
  <si>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</si>
  <si>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</si>
  <si>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</si>
  <si>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</si>
  <si>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</si>
  <si>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</si>
  <si>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</si>
  <si>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</si>
  <si>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</si>
  <si>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</si>
  <si>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</si>
  <si>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</si>
  <si>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</si>
  <si>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</si>
  <si>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</si>
  <si>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</si>
  <si>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</si>
  <si>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</si>
  <si>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</si>
  <si>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</si>
  <si>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</si>
  <si>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</si>
  <si>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</si>
  <si>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</si>
  <si>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</si>
  <si>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</si>
  <si>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</si>
  <si>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</si>
  <si>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</si>
  <si>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</si>
  <si>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</si>
  <si>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</si>
  <si>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</si>
  <si>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</si>
  <si>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</si>
  <si>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</si>
  <si>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</si>
  <si>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</si>
  <si>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</si>
  <si>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</si>
  <si>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</si>
  <si>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</si>
  <si>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</si>
  <si>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</si>
  <si>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</si>
  <si>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</si>
  <si>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</si>
  <si>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</si>
  <si>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</si>
  <si>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</si>
  <si>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</si>
  <si>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</si>
  <si>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</si>
  <si>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</si>
  <si>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</si>
  <si>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</si>
  <si>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</si>
  <si>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</si>
  <si>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</si>
  <si>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</si>
  <si>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</si>
  <si>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</si>
  <si>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</si>
  <si>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</si>
  <si>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</si>
  <si>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</si>
  <si>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</si>
  <si>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</si>
  <si>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</si>
  <si>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</si>
  <si>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</si>
  <si>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</si>
  <si>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</si>
  <si>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</si>
  <si>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</si>
  <si>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</si>
  <si>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</si>
  <si>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</si>
  <si>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</si>
  <si>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</si>
  <si>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</si>
  <si>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</si>
  <si>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</si>
  <si>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</si>
  <si>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</si>
  <si>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</si>
  <si>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</si>
  <si>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</si>
  <si>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</si>
  <si>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</si>
  <si>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</si>
  <si>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</si>
  <si>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</si>
  <si>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</si>
  <si>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</si>
  <si>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</si>
  <si>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</si>
  <si>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</si>
  <si>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</si>
  <si>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</si>
  <si>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</si>
  <si>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</si>
  <si>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</si>
  <si>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</si>
  <si>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</si>
  <si>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</si>
  <si>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</si>
  <si>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</si>
  <si>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</si>
  <si>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</si>
  <si>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</si>
  <si>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</si>
  <si>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</si>
  <si>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</si>
  <si>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</si>
  <si>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</si>
  <si>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</si>
  <si>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</si>
  <si>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</si>
  <si>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</si>
  <si>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</si>
  <si>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</si>
  <si>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</si>
  <si>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</si>
  <si>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</si>
  <si>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</si>
  <si>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</si>
  <si>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</si>
  <si>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</si>
  <si>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</si>
  <si>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</si>
  <si>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</si>
  <si>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</si>
  <si>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</si>
  <si>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</si>
  <si>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</si>
  <si>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</si>
  <si>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</si>
  <si>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</si>
  <si>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</si>
  <si>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</si>
  <si>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</si>
  <si>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</si>
  <si>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</si>
  <si>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</si>
  <si>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</si>
  <si>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</si>
  <si>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</si>
  <si>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</si>
  <si>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</si>
  <si>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</si>
  <si>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</si>
  <si>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</si>
  <si>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</si>
  <si>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</si>
  <si>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</si>
  <si>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</si>
  <si>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</si>
  <si>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</si>
  <si>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</si>
  <si>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</si>
  <si>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</si>
  <si>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</si>
  <si>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</si>
  <si>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</si>
  <si>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</si>
  <si>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</si>
  <si>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</si>
  <si>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</si>
  <si>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</si>
  <si>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</si>
  <si>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</si>
  <si>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</si>
  <si>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</si>
  <si>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</si>
  <si>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</si>
  <si>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</si>
  <si>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</si>
  <si>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</si>
  <si>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</si>
  <si>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</si>
  <si>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</si>
  <si>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</si>
  <si>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</si>
  <si>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</si>
  <si>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</si>
  <si>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</si>
  <si>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</si>
  <si>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</si>
  <si>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</si>
  <si>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</si>
  <si>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</si>
  <si>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</si>
  <si>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</si>
  <si>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</si>
  <si>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</si>
  <si>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</si>
  <si>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</si>
  <si>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</si>
  <si>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</si>
  <si>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</si>
  <si>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</si>
  <si>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</si>
  <si>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</si>
  <si>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</si>
  <si>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</si>
  <si>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</si>
  <si>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</si>
  <si>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</si>
  <si>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</si>
  <si>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</si>
  <si>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</si>
  <si>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</si>
  <si>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</si>
  <si>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</si>
  <si>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</si>
  <si>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</si>
  <si>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</si>
  <si>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</si>
  <si>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</si>
  <si>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</si>
  <si>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</si>
  <si>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</si>
  <si>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</si>
  <si>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</si>
  <si>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</si>
  <si>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</si>
  <si>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</si>
  <si>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</si>
  <si>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</si>
  <si>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</si>
  <si>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</si>
  <si>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</si>
  <si>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</si>
  <si>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</si>
  <si>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</si>
  <si>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</si>
  <si>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</si>
  <si>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</si>
  <si>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</si>
  <si>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</si>
  <si>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</si>
  <si>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</si>
  <si>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</si>
  <si>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</si>
  <si>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</si>
  <si>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</si>
  <si>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</si>
  <si>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</si>
  <si>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</si>
  <si>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</si>
  <si>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</si>
  <si>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</si>
  <si>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</si>
  <si>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</si>
  <si>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</si>
  <si>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</si>
  <si>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</si>
  <si>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</si>
  <si>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</si>
  <si>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</si>
  <si>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</si>
  <si>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</si>
  <si>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</si>
  <si>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</si>
  <si>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</si>
  <si>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</si>
  <si>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</si>
  <si>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</si>
  <si>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</si>
  <si>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</si>
  <si>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</si>
  <si>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</si>
  <si>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</si>
  <si>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</si>
  <si>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</si>
  <si>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</si>
  <si>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</si>
  <si>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</si>
  <si>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</si>
  <si>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</si>
  <si>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</si>
  <si>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</si>
  <si>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</si>
  <si>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</si>
  <si>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</si>
  <si>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</si>
  <si>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</si>
  <si>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</si>
  <si>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</si>
  <si>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</si>
  <si>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</si>
  <si>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</si>
  <si>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</si>
  <si>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</si>
  <si>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</si>
  <si>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</si>
  <si>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</si>
  <si>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</si>
  <si>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</si>
  <si>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</si>
  <si>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</si>
  <si>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</si>
  <si>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</si>
  <si>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</si>
  <si>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</si>
  <si>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</si>
  <si>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</si>
  <si>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</si>
  <si>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</si>
  <si>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</si>
  <si>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</si>
  <si>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</si>
  <si>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</si>
  <si>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</si>
  <si>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</si>
  <si>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</si>
  <si>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</si>
  <si>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</si>
  <si>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</si>
  <si>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</si>
  <si>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</si>
  <si>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</si>
  <si>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</si>
  <si>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</si>
  <si>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</si>
  <si>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</si>
  <si>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</si>
  <si>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</si>
  <si>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</si>
  <si>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</si>
  <si>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</si>
  <si>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</si>
  <si>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</si>
  <si>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</si>
  <si>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</si>
  <si>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</si>
  <si>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</si>
  <si>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</si>
  <si>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</si>
  <si>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</si>
  <si>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</si>
  <si>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</si>
  <si>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</si>
  <si>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</si>
  <si>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</si>
  <si>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</si>
  <si>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</si>
  <si>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</si>
  <si>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</si>
  <si>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</si>
  <si>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</si>
  <si>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</si>
  <si>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</si>
  <si>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</si>
  <si>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</si>
  <si>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</si>
  <si>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</si>
  <si>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</si>
  <si>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</si>
  <si>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</si>
  <si>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</si>
  <si>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</si>
  <si>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</si>
  <si>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</si>
  <si>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</si>
  <si>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</si>
  <si>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</si>
  <si>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</si>
  <si>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</si>
  <si>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</si>
  <si>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</si>
  <si>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</si>
  <si>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</si>
  <si>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</si>
  <si>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</si>
  <si>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</si>
  <si>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</si>
  <si>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</si>
  <si>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</si>
  <si>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</si>
  <si>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</si>
  <si>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</si>
  <si>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</si>
  <si>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</si>
  <si>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</si>
  <si>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</si>
  <si>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</si>
  <si>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</si>
  <si>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</si>
  <si>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</si>
  <si>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</si>
  <si>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</si>
  <si>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</si>
  <si>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</si>
  <si>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</si>
  <si>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</si>
  <si>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</si>
  <si>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</si>
  <si>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</si>
  <si>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</si>
  <si>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</si>
  <si>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</si>
  <si>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</si>
  <si>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</si>
  <si>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</si>
  <si>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</si>
  <si>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</si>
  <si>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</si>
  <si>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</si>
  <si>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</si>
  <si>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</si>
  <si>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</si>
  <si>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</si>
  <si>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</si>
  <si>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</si>
  <si>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</si>
  <si>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</si>
  <si>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</si>
  <si>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</si>
  <si>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</si>
  <si>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</si>
  <si>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</si>
  <si>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</si>
  <si>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</si>
  <si>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</si>
  <si>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</si>
  <si>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</si>
  <si>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</si>
  <si>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</si>
  <si>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</si>
  <si>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</si>
  <si>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</si>
  <si>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</si>
  <si>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</si>
  <si>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</si>
  <si>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</si>
  <si>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</si>
  <si>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</si>
  <si>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</si>
  <si>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</si>
  <si>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</si>
  <si>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</si>
  <si>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</si>
  <si>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</si>
  <si>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</si>
  <si>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</si>
  <si>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</si>
  <si>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</si>
  <si>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</si>
  <si>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</si>
  <si>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</si>
  <si>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</si>
  <si>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</si>
  <si>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</si>
  <si>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</si>
  <si>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</si>
  <si>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</si>
  <si>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</si>
  <si>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</si>
  <si>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</si>
  <si>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</si>
  <si>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</si>
  <si>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</si>
  <si>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</si>
  <si>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</si>
  <si>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</si>
  <si>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</si>
  <si>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</si>
  <si>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</si>
  <si>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</si>
  <si>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</si>
  <si>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</si>
  <si>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</si>
  <si>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</si>
  <si>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</si>
  <si>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</si>
  <si>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</si>
  <si>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</si>
  <si>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</si>
  <si>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</si>
  <si>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</si>
  <si>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</si>
  <si>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</si>
  <si>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</si>
  <si>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</si>
  <si>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</si>
  <si>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</si>
  <si>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</si>
  <si>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</si>
  <si>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</si>
  <si>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</si>
  <si>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</si>
  <si>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</si>
  <si>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</si>
  <si>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</si>
  <si>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</si>
  <si>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</si>
  <si>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</si>
  <si>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</si>
  <si>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</si>
  <si>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</si>
  <si>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</si>
  <si>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</si>
  <si>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</si>
  <si>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</si>
  <si>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</si>
  <si>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</si>
  <si>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</si>
  <si>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</si>
  <si>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</si>
  <si>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</si>
  <si>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</si>
  <si>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</si>
  <si>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</si>
  <si>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</si>
  <si>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</si>
  <si>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</si>
  <si>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</si>
  <si>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</si>
  <si>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</si>
  <si>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</si>
  <si>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</si>
  <si>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</si>
  <si>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</si>
  <si>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</si>
  <si>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</si>
  <si>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</si>
  <si>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</si>
  <si>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</si>
  <si>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</si>
  <si>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</si>
  <si>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</si>
  <si>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</si>
  <si>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</si>
  <si>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</si>
  <si>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</si>
  <si>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</si>
  <si>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</si>
  <si>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</si>
  <si>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</si>
  <si>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</si>
  <si>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</si>
  <si>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</si>
  <si>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</si>
  <si>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</si>
  <si>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</si>
  <si>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</si>
  <si>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</si>
  <si>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</si>
  <si>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</si>
  <si>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</si>
  <si>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</si>
  <si>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</si>
  <si>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</si>
  <si>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</si>
  <si>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</si>
  <si>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</si>
  <si>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</si>
  <si>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</si>
  <si>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</si>
  <si>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</si>
  <si>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</si>
  <si>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</si>
  <si>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</si>
  <si>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</si>
  <si>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</si>
  <si>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</si>
  <si>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</si>
  <si>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</si>
  <si>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</si>
  <si>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</si>
  <si>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</si>
  <si>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</si>
  <si>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</si>
  <si>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</si>
  <si>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</si>
  <si>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</si>
  <si>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</si>
  <si>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</si>
  <si>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</si>
  <si>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</si>
  <si>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</si>
  <si>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</si>
  <si>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</si>
  <si>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</si>
  <si>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</si>
  <si>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</si>
  <si>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</si>
  <si>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</si>
  <si>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</si>
  <si>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</si>
  <si>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</si>
  <si>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</si>
  <si>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</si>
  <si>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</si>
  <si>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</si>
  <si>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</si>
  <si>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</si>
  <si>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</si>
  <si>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</si>
  <si>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</si>
  <si>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</si>
  <si>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</si>
  <si>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</si>
  <si>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</si>
  <si>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</si>
  <si>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</si>
  <si>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</si>
  <si>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</si>
  <si>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</si>
  <si>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</si>
  <si>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</si>
  <si>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</si>
  <si>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</si>
  <si>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</si>
  <si>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</si>
  <si>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</si>
  <si>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</si>
  <si>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</si>
  <si>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</si>
  <si>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</si>
  <si>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</si>
  <si>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</si>
  <si>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</si>
  <si>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</si>
  <si>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</si>
  <si>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</si>
  <si>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</si>
  <si>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</si>
  <si>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</si>
  <si>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</si>
  <si>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</si>
  <si>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</si>
  <si>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</si>
  <si>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</si>
  <si>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</si>
  <si>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</si>
  <si>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</si>
  <si>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</si>
  <si>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</si>
  <si>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</si>
  <si>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</si>
  <si>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</si>
  <si>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</si>
  <si>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</si>
  <si>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</si>
  <si>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</si>
  <si>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</si>
  <si>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</si>
  <si>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</si>
  <si>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</si>
  <si>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</si>
  <si>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</si>
  <si>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</si>
  <si>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</si>
  <si>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</si>
  <si>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</si>
  <si>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</si>
  <si>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</si>
  <si>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</si>
  <si>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</si>
  <si>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</si>
  <si>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</si>
  <si>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</si>
  <si>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</si>
  <si>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</si>
  <si>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</si>
  <si>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</si>
  <si>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</si>
  <si>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</si>
  <si>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</si>
  <si>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</si>
  <si>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</si>
  <si>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</si>
  <si>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</si>
  <si>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</si>
  <si>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</si>
  <si>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</si>
  <si>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</si>
  <si>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</si>
  <si>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</si>
  <si>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</si>
  <si>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</si>
  <si>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</si>
  <si>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</si>
  <si>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</si>
  <si>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</si>
  <si>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</si>
  <si>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</si>
  <si>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</si>
  <si>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</si>
  <si>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</si>
  <si>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</si>
  <si>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</si>
  <si>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</si>
  <si>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</si>
  <si>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</si>
  <si>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</si>
  <si>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</si>
  <si>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</si>
  <si>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</si>
  <si>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</si>
  <si>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</si>
  <si>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</si>
  <si>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</si>
  <si>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</si>
  <si>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</si>
  <si>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</si>
  <si>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</si>
  <si>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</si>
  <si>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</si>
  <si>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</si>
  <si>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</si>
  <si>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</si>
  <si>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</si>
  <si>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</si>
  <si>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</si>
  <si>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</si>
  <si>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</si>
  <si>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</si>
  <si>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</si>
  <si>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</si>
  <si>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</si>
  <si>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</si>
  <si>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</si>
  <si>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</si>
  <si>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</si>
  <si>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</si>
  <si>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</si>
  <si>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</si>
  <si>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</si>
  <si>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</si>
  <si>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</si>
  <si>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</si>
  <si>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</si>
  <si>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</si>
  <si>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</si>
  <si>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</si>
  <si>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</si>
  <si>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</si>
  <si>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</si>
  <si>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</si>
  <si>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</si>
  <si>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</si>
  <si>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</si>
  <si>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</si>
  <si>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</si>
  <si>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</si>
  <si>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</si>
  <si>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</si>
  <si>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</si>
  <si>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</si>
  <si>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</si>
  <si>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</si>
  <si>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</si>
  <si>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</si>
  <si>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</si>
  <si>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</si>
  <si>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</si>
  <si>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</si>
  <si>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</si>
  <si>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</si>
  <si>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</si>
  <si>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</si>
  <si>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</si>
  <si>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</si>
  <si>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</si>
  <si>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</si>
  <si>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</si>
  <si>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</si>
  <si>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</si>
  <si>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</si>
  <si>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</si>
  <si>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</si>
  <si>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</si>
  <si>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</si>
  <si>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</si>
  <si>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</si>
  <si>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</si>
  <si>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</si>
  <si>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</si>
  <si>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</si>
  <si>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</si>
  <si>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</si>
  <si>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</si>
  <si>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</si>
  <si>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</si>
  <si>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</si>
  <si>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</si>
  <si>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</si>
  <si>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</si>
  <si>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</si>
  <si>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</si>
  <si>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</si>
  <si>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</si>
  <si>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</si>
  <si>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</si>
  <si>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</si>
  <si>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</si>
  <si>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</si>
  <si>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</si>
  <si>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</si>
  <si>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</si>
  <si>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</si>
  <si>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</si>
  <si>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</si>
  <si>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</si>
  <si>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</si>
  <si>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</si>
  <si>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</si>
  <si>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</si>
  <si>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</si>
  <si>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</si>
  <si>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</si>
  <si>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</si>
  <si>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</si>
  <si>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</si>
  <si>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</si>
  <si>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</si>
  <si>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</si>
  <si>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</si>
  <si>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</si>
  <si>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</si>
  <si>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</si>
  <si>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</si>
  <si>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</si>
  <si>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</si>
  <si>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</si>
  <si>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</si>
  <si>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</si>
  <si>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</si>
  <si>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</si>
  <si>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</si>
  <si>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</si>
  <si>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</si>
  <si>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</si>
  <si>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</si>
  <si>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</si>
  <si>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</si>
  <si>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</si>
  <si>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</si>
  <si>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</si>
  <si>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</si>
  <si>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</si>
  <si>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</si>
  <si>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</si>
  <si>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</si>
  <si>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</si>
  <si>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</si>
  <si>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</si>
  <si>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</si>
  <si>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</si>
  <si>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</si>
  <si>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</si>
  <si>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</si>
  <si>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</si>
  <si>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</si>
  <si>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</si>
  <si>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</si>
  <si>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</si>
  <si>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</si>
  <si>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</si>
  <si>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</si>
  <si>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</si>
  <si>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</si>
  <si>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</si>
  <si>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</si>
  <si>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</si>
  <si>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</si>
  <si>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</si>
  <si>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</si>
  <si>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</si>
  <si>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</si>
  <si>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</si>
  <si>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</si>
  <si>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</si>
  <si>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</si>
  <si>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</si>
  <si>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</si>
  <si>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</si>
  <si>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</si>
  <si>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</si>
  <si>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</si>
  <si>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</si>
  <si>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</si>
  <si>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</si>
  <si>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</si>
  <si>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</si>
  <si>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</si>
  <si>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</si>
  <si>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</si>
  <si>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</si>
  <si>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</si>
  <si>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</si>
  <si>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</si>
  <si>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</si>
  <si>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</si>
  <si>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</si>
  <si>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</si>
  <si>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</si>
  <si>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</si>
  <si>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</si>
  <si>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</si>
  <si>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</si>
  <si>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</si>
  <si>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</si>
  <si>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</si>
  <si>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</si>
  <si>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</si>
  <si>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</si>
  <si>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</si>
  <si>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</si>
  <si>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</si>
  <si>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</si>
  <si>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</si>
  <si>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</si>
  <si>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</si>
  <si>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</si>
  <si>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</si>
  <si>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</si>
  <si>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</si>
  <si>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</si>
  <si>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</si>
  <si>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</si>
  <si>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</si>
  <si>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</si>
  <si>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</si>
  <si>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</si>
  <si>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</si>
  <si>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</si>
  <si>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</si>
  <si>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</si>
  <si>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</si>
  <si>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</si>
  <si>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</si>
  <si>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</si>
  <si>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</si>
  <si>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</si>
  <si>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</si>
  <si>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</si>
  <si>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</si>
  <si>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</si>
  <si>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</si>
  <si>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</si>
  <si>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</si>
  <si>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</si>
  <si>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</si>
  <si>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</si>
  <si>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</si>
  <si>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9900462020</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</si>
  <si>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EN EL MUNICIPIO DE CUMARIBO VICHADA</t>
  </si>
  <si>
    <t>9900472020</t>
  </si>
  <si>
    <t>“PRESTAR EL SERVICIO CENTROS DE DESARROLLO INFANTIL EN MEDIO FAMILIAR DIMF- DE CONFORMIDAD CON EL MANUAL OPERATIVO DE LA MODALIDAD FAMILIAR Y LAS DIRECTRICES ESTABLECIDAS POR EL ICBF, EN ARMONIA CON LA POLÍTICA DE ESTADO PARA EL DESARROLLO INTEGRAL DE LA PRIMERA INFANCIA DE CERO A SIEMPRE, EN EL MUNICIPIO DE CUMARIBO VICHADA</t>
  </si>
  <si>
    <t>IGLESIA CRISTIANA RIOS DE AVIVAMIENTO PARA LAS NACIONES</t>
  </si>
  <si>
    <t>03-2019</t>
  </si>
  <si>
    <t>IMPLEMENTAR,DESARROLLAR Y EJECUTAR EL PROGRAMA PARA LA ATENCIÓN  INTEGRAL A LOS NIÑOS, NIÑAS, MENORES DE CINCO AÑOS DE FAMILIAS EN SITUACIÓN DE VULNERABILIDAD DEL JARDIN INFANTIL  DE LA AVIVA KIDS DE LA CONGREGACIÓN  CRISTIANA RIOS DE AVIVAMIENTO PARA LAS NACIONES, CON UN CUPO ATENDIDO DE 160 NIÑOS EN EL MUNICIPIO DE CIENEGA MAGDALENA.</t>
  </si>
  <si>
    <t>02-2018</t>
  </si>
  <si>
    <t>OTONIEL TIRADO NIEVES</t>
  </si>
  <si>
    <t>CARRERA 7 No.15-27 MOSQUERA</t>
  </si>
  <si>
    <t>3117967362</t>
  </si>
  <si>
    <t>fhumanista2016@gmail.com</t>
  </si>
  <si>
    <t>carrera 7 No. 15-27 Mos</t>
  </si>
  <si>
    <t>03-2017</t>
  </si>
  <si>
    <t>Prestar los servicios de educacón inicial en el marco de la atención integral en Desarrollo infantil en medio familiar-DIMF, de conformidad con el manual operativo de la modalidad familiar, el lineamiento técnico para la atención a la primera infancia y las directrices establecidas por el ICBF,en armonía con la Política de Estado para el desarrollo Integral de la primera Infancia de Cero a Siempre. Prestar los servicios de educacón inicial en el marco de la atención integral en CDI INSTITUCIONAL, de conformidad con el manual operativo de la modalidad familiar, el lineamiento técnico para la atención a la primera infancia y las directrices establecidas por el ICBF,en armonía con la Política de Estado para el desarrollo Integral de la primera Infancia de Cero a Siempre.</t>
  </si>
  <si>
    <t>20219710002080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</si>
</sst>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8" xfId="0" applyNumberFormat="1" applyFill="1" applyBorder="1" applyAlignment="1" applyProtection="1">
      <alignment horizontal="center" vertical="center" wrapText="1"/>
      <protection locked="0"/>
    </xf>
    <xf numFmtId="49" fontId="0" fillId="3" borderId="8" xfId="0" applyNumberForma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09"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2653</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5" t="str">
        <f>HYPERLINK("#MI_Oferente_Singular!A114","CAPACIDAD RESIDUAL")</f>
        <v>CAPACIDAD RESIDUAL</v>
      </c>
      <c r="F8" s="186"/>
      <c r="G8" s="187"/>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5" t="str">
        <f>HYPERLINK("#MI_Oferente_Singular!A162","TALENTO HUMANO")</f>
        <v>TALENTO HUMANO</v>
      </c>
      <c r="F9" s="186"/>
      <c r="G9" s="187"/>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5" t="str">
        <f>HYPERLINK("#MI_Oferente_Singular!F162","INFRAESTRUCTURA")</f>
        <v>INFRAESTRUCTURA</v>
      </c>
      <c r="F10" s="186"/>
      <c r="G10" s="187"/>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1134</v>
      </c>
      <c r="I15" s="32" t="s">
        <v>2624</v>
      </c>
      <c r="J15" s="108" t="s">
        <v>2626</v>
      </c>
      <c r="L15" s="211" t="s">
        <v>8</v>
      </c>
      <c r="M15" s="211"/>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8" t="s">
        <v>2639</v>
      </c>
      <c r="I19" s="140" t="s">
        <v>11</v>
      </c>
      <c r="J19" s="141" t="s">
        <v>10</v>
      </c>
      <c r="K19" s="141" t="s">
        <v>2609</v>
      </c>
      <c r="L19" s="141" t="s">
        <v>1161</v>
      </c>
      <c r="M19" s="141" t="s">
        <v>1162</v>
      </c>
      <c r="N19" s="142" t="s">
        <v>2610</v>
      </c>
      <c r="O19" s="137"/>
      <c r="Q19" s="51"/>
      <c r="R19" s="51"/>
    </row>
    <row r="20" spans="1:23" ht="30" customHeight="1" x14ac:dyDescent="0.25">
      <c r="A20" s="9"/>
      <c r="B20" s="109">
        <v>901337967</v>
      </c>
      <c r="C20" s="5"/>
      <c r="D20" s="73"/>
      <c r="E20" s="5"/>
      <c r="F20" s="5"/>
      <c r="G20" s="5"/>
      <c r="H20" s="188"/>
      <c r="I20" s="149" t="s">
        <v>1134</v>
      </c>
      <c r="J20" s="150" t="s">
        <v>1136</v>
      </c>
      <c r="K20" s="151">
        <v>2315781300</v>
      </c>
      <c r="L20" s="152"/>
      <c r="M20" s="152">
        <v>44561</v>
      </c>
      <c r="N20" s="135">
        <f>+(M20-L20)/30</f>
        <v>1485.3666666666666</v>
      </c>
      <c r="O20" s="138"/>
      <c r="U20" s="134"/>
      <c r="V20" s="105">
        <f ca="1">NOW()</f>
        <v>44194.730089004632</v>
      </c>
      <c r="W20" s="105">
        <f ca="1">NOW()</f>
        <v>44194.730089004632</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180" t="str">
        <f>VLOOKUP(B20,EAS!A2:B1439,2,0)</f>
        <v>FUNDACIÓN HUMANISTA</v>
      </c>
      <c r="C38" s="180"/>
      <c r="D38" s="180"/>
      <c r="E38" s="180"/>
      <c r="F38" s="180"/>
      <c r="G38" s="5"/>
      <c r="H38" s="132"/>
      <c r="I38" s="192" t="s">
        <v>7</v>
      </c>
      <c r="J38" s="192"/>
      <c r="K38" s="192"/>
      <c r="L38" s="192"/>
      <c r="M38" s="192"/>
      <c r="N38" s="192"/>
      <c r="O38" s="133"/>
    </row>
    <row r="39" spans="1:16" ht="42.95" customHeight="1" thickBot="1" x14ac:dyDescent="0.3">
      <c r="A39" s="10"/>
      <c r="B39" s="11"/>
      <c r="C39" s="11"/>
      <c r="D39" s="11"/>
      <c r="E39" s="11"/>
      <c r="F39" s="11"/>
      <c r="G39" s="11"/>
      <c r="H39" s="10"/>
      <c r="I39" s="224" t="s">
        <v>2690</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2654</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thickBot="1" x14ac:dyDescent="0.3">
      <c r="A48" s="143">
        <v>1</v>
      </c>
      <c r="B48" s="111" t="s">
        <v>2664</v>
      </c>
      <c r="C48" s="112" t="s">
        <v>31</v>
      </c>
      <c r="D48" s="110" t="s">
        <v>2676</v>
      </c>
      <c r="E48" s="145">
        <v>43915</v>
      </c>
      <c r="F48" s="145">
        <v>44196</v>
      </c>
      <c r="G48" s="160">
        <f>IF(AND(E48&lt;&gt;"",F48&lt;&gt;""),((F48-E48)/30),"")</f>
        <v>9.3666666666666671</v>
      </c>
      <c r="H48" s="177" t="s">
        <v>2679</v>
      </c>
      <c r="I48" s="121" t="s">
        <v>1142</v>
      </c>
      <c r="J48" s="121" t="s">
        <v>1147</v>
      </c>
      <c r="K48" s="123">
        <v>381147320</v>
      </c>
      <c r="L48" s="124" t="s">
        <v>1148</v>
      </c>
      <c r="M48" s="177"/>
      <c r="N48" s="115" t="s">
        <v>1151</v>
      </c>
      <c r="O48" s="115" t="s">
        <v>1148</v>
      </c>
      <c r="P48" s="78"/>
    </row>
    <row r="49" spans="1:16" s="6" customFormat="1" ht="24.75" customHeight="1" thickBot="1" x14ac:dyDescent="0.3">
      <c r="A49" s="143">
        <v>2</v>
      </c>
      <c r="B49" s="111" t="s">
        <v>2664</v>
      </c>
      <c r="C49" s="112" t="s">
        <v>31</v>
      </c>
      <c r="D49" s="110" t="s">
        <v>2678</v>
      </c>
      <c r="E49" s="145">
        <v>43915</v>
      </c>
      <c r="F49" s="145">
        <v>44196</v>
      </c>
      <c r="G49" s="160">
        <f>IF(AND(E49&lt;&gt;"",F49&lt;&gt;""),((F49-E49)/30),"")</f>
        <v>9.3666666666666671</v>
      </c>
      <c r="H49" s="177" t="s">
        <v>2677</v>
      </c>
      <c r="I49" s="113" t="s">
        <v>1142</v>
      </c>
      <c r="J49" s="113" t="s">
        <v>1147</v>
      </c>
      <c r="K49" s="116">
        <v>561450418</v>
      </c>
      <c r="L49" s="115" t="s">
        <v>1148</v>
      </c>
      <c r="M49" s="117"/>
      <c r="N49" s="115" t="s">
        <v>1151</v>
      </c>
      <c r="O49" s="115" t="s">
        <v>1148</v>
      </c>
      <c r="P49" s="78"/>
    </row>
    <row r="50" spans="1:16" s="6" customFormat="1" ht="24.75" customHeight="1" x14ac:dyDescent="0.25">
      <c r="A50" s="143">
        <v>3</v>
      </c>
      <c r="B50" s="111" t="s">
        <v>2680</v>
      </c>
      <c r="C50" s="112" t="s">
        <v>32</v>
      </c>
      <c r="D50" s="110" t="s">
        <v>2681</v>
      </c>
      <c r="E50" s="145">
        <v>43490</v>
      </c>
      <c r="F50" s="145">
        <v>43799</v>
      </c>
      <c r="G50" s="160">
        <f>IF(AND(E50&lt;&gt;"",F50&lt;&gt;""),((F50-E50)/30),"")</f>
        <v>10.3</v>
      </c>
      <c r="H50" s="119" t="s">
        <v>2682</v>
      </c>
      <c r="I50" s="113" t="s">
        <v>711</v>
      </c>
      <c r="J50" s="121" t="s">
        <v>719</v>
      </c>
      <c r="K50" s="116">
        <v>350188390</v>
      </c>
      <c r="L50" s="115" t="s">
        <v>1148</v>
      </c>
      <c r="M50" s="117"/>
      <c r="N50" s="115" t="s">
        <v>27</v>
      </c>
      <c r="O50" s="115" t="s">
        <v>26</v>
      </c>
      <c r="P50" s="78"/>
    </row>
    <row r="51" spans="1:16" s="6" customFormat="1" ht="24.75" customHeight="1" outlineLevel="1" x14ac:dyDescent="0.25">
      <c r="A51" s="143">
        <v>4</v>
      </c>
      <c r="B51" s="122" t="s">
        <v>2680</v>
      </c>
      <c r="C51" s="112" t="s">
        <v>32</v>
      </c>
      <c r="D51" s="110" t="s">
        <v>2683</v>
      </c>
      <c r="E51" s="145">
        <v>43115</v>
      </c>
      <c r="F51" s="145">
        <v>43453</v>
      </c>
      <c r="G51" s="160">
        <f t="shared" ref="G51:G107" si="1">IF(AND(E51&lt;&gt;"",F51&lt;&gt;""),((F51-E51)/30),"")</f>
        <v>11.266666666666667</v>
      </c>
      <c r="H51" s="119" t="s">
        <v>2682</v>
      </c>
      <c r="I51" s="113" t="s">
        <v>711</v>
      </c>
      <c r="J51" s="113" t="s">
        <v>719</v>
      </c>
      <c r="K51" s="116">
        <v>345270190</v>
      </c>
      <c r="L51" s="115" t="s">
        <v>1148</v>
      </c>
      <c r="M51" s="117"/>
      <c r="N51" s="115" t="s">
        <v>27</v>
      </c>
      <c r="O51" s="115" t="s">
        <v>26</v>
      </c>
      <c r="P51" s="78"/>
    </row>
    <row r="52" spans="1:16" s="7" customFormat="1" ht="24.75" customHeight="1" outlineLevel="1" x14ac:dyDescent="0.25">
      <c r="A52" s="144">
        <v>5</v>
      </c>
      <c r="B52" s="122" t="s">
        <v>2680</v>
      </c>
      <c r="C52" s="112" t="s">
        <v>32</v>
      </c>
      <c r="D52" s="110" t="s">
        <v>2689</v>
      </c>
      <c r="E52" s="145">
        <v>42745</v>
      </c>
      <c r="F52" s="145">
        <v>43083</v>
      </c>
      <c r="G52" s="160">
        <f t="shared" si="1"/>
        <v>11.266666666666667</v>
      </c>
      <c r="H52" s="119" t="s">
        <v>2682</v>
      </c>
      <c r="I52" s="113" t="s">
        <v>711</v>
      </c>
      <c r="J52" s="113" t="s">
        <v>719</v>
      </c>
      <c r="K52" s="116">
        <v>305260300</v>
      </c>
      <c r="L52" s="115" t="s">
        <v>1148</v>
      </c>
      <c r="M52" s="117"/>
      <c r="N52" s="115" t="s">
        <v>27</v>
      </c>
      <c r="O52" s="115" t="s">
        <v>26</v>
      </c>
      <c r="P52" s="79"/>
    </row>
    <row r="53" spans="1:16" s="7" customFormat="1" ht="24.75" customHeight="1" outlineLevel="1" x14ac:dyDescent="0.25">
      <c r="A53" s="144">
        <v>6</v>
      </c>
      <c r="B53" s="111"/>
      <c r="C53" s="112"/>
      <c r="D53" s="110"/>
      <c r="E53" s="145"/>
      <c r="F53" s="145"/>
      <c r="G53" s="160" t="str">
        <f t="shared" si="1"/>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1"/>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1"/>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1"/>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1"/>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1"/>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1"/>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1"/>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1"/>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2655</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43">
        <v>1</v>
      </c>
      <c r="B114" s="161" t="s">
        <v>2664</v>
      </c>
      <c r="C114" s="163" t="s">
        <v>31</v>
      </c>
      <c r="D114" s="120" t="s">
        <v>2676</v>
      </c>
      <c r="E114" s="145">
        <v>43915</v>
      </c>
      <c r="F114" s="145">
        <v>44196</v>
      </c>
      <c r="G114" s="160">
        <f>IF(AND(E114&lt;&gt;"",F114&lt;&gt;""),((F114-E114)/30),"")</f>
        <v>9.3666666666666671</v>
      </c>
      <c r="H114" s="178" t="s">
        <v>2679</v>
      </c>
      <c r="I114" s="121" t="s">
        <v>1142</v>
      </c>
      <c r="J114" s="121" t="s">
        <v>1147</v>
      </c>
      <c r="K114" s="68">
        <v>381147320</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thickBot="1" x14ac:dyDescent="0.3">
      <c r="A115" s="143">
        <v>2</v>
      </c>
      <c r="B115" s="161" t="s">
        <v>2664</v>
      </c>
      <c r="C115" s="163" t="s">
        <v>31</v>
      </c>
      <c r="D115" s="63" t="s">
        <v>2678</v>
      </c>
      <c r="E115" s="145">
        <v>43915</v>
      </c>
      <c r="F115" s="145">
        <v>44196</v>
      </c>
      <c r="G115" s="160">
        <f>IF(AND(E115&lt;&gt;"",F115&lt;&gt;""),((F115-E115)/30),"")</f>
        <v>9.3666666666666671</v>
      </c>
      <c r="H115" s="178" t="s">
        <v>2677</v>
      </c>
      <c r="I115" s="63" t="s">
        <v>1142</v>
      </c>
      <c r="J115" s="63" t="s">
        <v>1147</v>
      </c>
      <c r="K115" s="68">
        <v>561450418</v>
      </c>
      <c r="L115" s="100" t="e">
        <f>+IF(AND(K115&gt;0,O115="Ejecución"),(K115/877802)*Tabla28[[#This Row],[% participación]],IF(AND(K115&gt;0,O115&lt;&gt;"Ejecución"),"-",""))</f>
        <v>#VALUE!</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2">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2"/>
        <v/>
      </c>
      <c r="H118" s="64"/>
      <c r="I118" s="63"/>
      <c r="J118" s="63"/>
      <c r="K118" s="68"/>
      <c r="L118" s="100" t="str">
        <f>+IF(AND(K118&gt;0,O118="Ejecución"),(K118/877802)*Tabla28[[#This Row],[% participación]],IF(AND(K118&gt;0,O118&lt;&gt;"Ejecución"),"-",""))</f>
        <v/>
      </c>
      <c r="M118" s="65"/>
      <c r="N118" s="173" t="str">
        <f t="shared" ref="N118:N160" si="3">+IF(M118="No",1,IF(M118="Si","Ingrese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2"/>
        <v/>
      </c>
      <c r="H119" s="64"/>
      <c r="I119" s="63"/>
      <c r="J119" s="63"/>
      <c r="K119" s="68"/>
      <c r="L119" s="100" t="str">
        <f>+IF(AND(K119&gt;0,O119="Ejecución"),(K119/877802)*Tabla28[[#This Row],[% participación]],IF(AND(K119&gt;0,O119&lt;&gt;"Ejecución"),"-",""))</f>
        <v/>
      </c>
      <c r="M119" s="65"/>
      <c r="N119" s="173" t="str">
        <f t="shared" si="3"/>
        <v/>
      </c>
      <c r="O119" s="162" t="s">
        <v>1150</v>
      </c>
      <c r="P119" s="79"/>
    </row>
    <row r="120" spans="1:16" s="7" customFormat="1" ht="24.75" customHeight="1" outlineLevel="1" x14ac:dyDescent="0.25">
      <c r="A120" s="144">
        <v>7</v>
      </c>
      <c r="B120" s="161" t="s">
        <v>2664</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2664</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2664</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2664</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2664</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2664</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2664</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2664</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2664</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2664</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2664</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2664</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2664</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2664</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2664</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2664</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2664</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2664</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2664</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2664</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2664</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2664</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2664</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2664</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2664</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2664</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2664</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2664</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2664</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2664</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2664</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2664</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2664</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2664</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2664</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2664</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2664</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2664</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2664</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2664</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2664</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2659</v>
      </c>
      <c r="B163" s="242"/>
      <c r="C163" s="242"/>
      <c r="D163" s="242"/>
      <c r="E163" s="243"/>
      <c r="F163" s="244" t="s">
        <v>2660</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2657</v>
      </c>
      <c r="C168" s="225"/>
      <c r="D168" s="225"/>
      <c r="E168" s="8"/>
      <c r="F168" s="5"/>
      <c r="H168" s="81" t="s">
        <v>2656</v>
      </c>
      <c r="I168" s="248"/>
      <c r="J168" s="249"/>
      <c r="K168" s="249"/>
      <c r="L168" s="249"/>
      <c r="M168" s="249"/>
      <c r="N168" s="249"/>
      <c r="O168" s="25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2667</v>
      </c>
      <c r="B172" s="183"/>
      <c r="C172" s="183"/>
      <c r="D172" s="183"/>
      <c r="E172" s="183"/>
      <c r="F172" s="183"/>
      <c r="G172" s="183"/>
      <c r="H172" s="183"/>
      <c r="I172" s="183"/>
      <c r="J172" s="183"/>
      <c r="K172" s="183"/>
      <c r="L172" s="183"/>
      <c r="M172" s="183"/>
      <c r="N172" s="183"/>
      <c r="O172" s="184"/>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2668</v>
      </c>
      <c r="C176" s="213"/>
      <c r="D176" s="213"/>
      <c r="E176" s="213"/>
      <c r="F176" s="213"/>
      <c r="G176" s="213"/>
      <c r="H176" s="20"/>
      <c r="I176" s="220" t="s">
        <v>2674</v>
      </c>
      <c r="J176" s="221"/>
      <c r="K176" s="221"/>
      <c r="L176" s="221"/>
      <c r="M176" s="22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2671</v>
      </c>
      <c r="O177" s="8"/>
      <c r="Q177" s="19"/>
      <c r="R177" s="19"/>
      <c r="S177" s="19"/>
      <c r="T177" s="19"/>
      <c r="U177" s="19"/>
      <c r="V177" s="19"/>
      <c r="W177" s="19"/>
      <c r="X177" s="19"/>
      <c r="Y177" s="19"/>
      <c r="Z177" s="19"/>
      <c r="AA177" s="19"/>
      <c r="AB177" s="19"/>
    </row>
    <row r="178" spans="1:28" ht="23.25" x14ac:dyDescent="0.25">
      <c r="A178" s="9"/>
      <c r="B178" s="217"/>
      <c r="C178" s="218"/>
      <c r="D178" s="219"/>
      <c r="E178" s="167"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4"/>
      <c r="Z178" s="165" t="str">
        <f>IF(Y178&gt;0,SUM(E180+Y178),"")</f>
        <v/>
      </c>
      <c r="AA178" s="19"/>
      <c r="AB178" s="19"/>
    </row>
    <row r="179" spans="1:28" ht="23.25" x14ac:dyDescent="0.25">
      <c r="A179" s="9"/>
      <c r="B179" s="223" t="s">
        <v>2668</v>
      </c>
      <c r="C179" s="223"/>
      <c r="D179" s="223"/>
      <c r="E179" s="171">
        <v>0.02</v>
      </c>
      <c r="F179" s="170">
        <v>0.01</v>
      </c>
      <c r="G179" s="165">
        <f>IF(F179&gt;0,SUM(E179+F179),"")</f>
        <v>0.03</v>
      </c>
      <c r="H179" s="5"/>
      <c r="I179" s="223" t="s">
        <v>2670</v>
      </c>
      <c r="J179" s="223"/>
      <c r="K179" s="223"/>
      <c r="L179" s="223"/>
      <c r="M179" s="172">
        <v>0.02</v>
      </c>
      <c r="O179" s="8"/>
      <c r="Q179" s="19"/>
      <c r="R179" s="159">
        <f>IF(M179&gt;0,SUM(L179+M179),"")</f>
        <v>0.02</v>
      </c>
      <c r="T179" s="19"/>
      <c r="U179" s="179" t="s">
        <v>1166</v>
      </c>
      <c r="V179" s="179"/>
      <c r="W179" s="179"/>
      <c r="X179" s="24">
        <v>0.02</v>
      </c>
      <c r="Y179" s="164"/>
      <c r="Z179" s="165" t="str">
        <f>IF(Y179&gt;0,SUM(E181+Y179),"")</f>
        <v/>
      </c>
      <c r="AA179" s="19"/>
      <c r="AB179" s="19"/>
    </row>
    <row r="180" spans="1:28" ht="23.25" hidden="1" x14ac:dyDescent="0.25">
      <c r="A180" s="9"/>
      <c r="B180" s="203"/>
      <c r="C180" s="203"/>
      <c r="D180" s="203"/>
      <c r="E180" s="169"/>
      <c r="H180" s="5"/>
      <c r="I180" s="203"/>
      <c r="J180" s="203"/>
      <c r="K180" s="203"/>
      <c r="L180" s="203"/>
      <c r="M180" s="5"/>
      <c r="O180" s="8"/>
      <c r="Q180" s="19"/>
      <c r="R180" s="159" t="str">
        <f>IF(S180&gt;0,SUM(L180+S180),"")</f>
        <v/>
      </c>
      <c r="S180" s="164"/>
      <c r="T180" s="19"/>
      <c r="U180" s="179" t="s">
        <v>1167</v>
      </c>
      <c r="V180" s="179"/>
      <c r="W180" s="179"/>
      <c r="X180" s="24">
        <v>0.03</v>
      </c>
      <c r="Y180" s="164"/>
      <c r="Z180" s="165" t="str">
        <f>IF(Y180&gt;0,SUM(E182+Y180),"")</f>
        <v/>
      </c>
      <c r="AA180" s="19"/>
      <c r="AB180" s="19"/>
    </row>
    <row r="181" spans="1:28" ht="23.25" hidden="1" x14ac:dyDescent="0.25">
      <c r="A181" s="9"/>
      <c r="B181" s="203"/>
      <c r="C181" s="203"/>
      <c r="D181" s="203"/>
      <c r="E181" s="169"/>
      <c r="H181" s="5"/>
      <c r="I181" s="203"/>
      <c r="J181" s="203"/>
      <c r="K181" s="203"/>
      <c r="L181" s="203"/>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3"/>
      <c r="C182" s="203"/>
      <c r="D182" s="203"/>
      <c r="E182" s="169"/>
      <c r="H182" s="5"/>
      <c r="I182" s="203"/>
      <c r="J182" s="203"/>
      <c r="K182" s="203"/>
      <c r="L182" s="203"/>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69473439</v>
      </c>
      <c r="F185" s="92"/>
      <c r="G185" s="93"/>
      <c r="H185" s="88"/>
      <c r="I185" s="90" t="s">
        <v>2627</v>
      </c>
      <c r="J185" s="166">
        <f>+SUM(M179:M183)</f>
        <v>0.02</v>
      </c>
      <c r="K185" s="204" t="s">
        <v>2628</v>
      </c>
      <c r="L185" s="204"/>
      <c r="M185" s="94">
        <f>+J185*(SUM(K20:K35))</f>
        <v>46315626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8" t="s">
        <v>2636</v>
      </c>
      <c r="C192" s="238"/>
      <c r="E192" s="5" t="s">
        <v>20</v>
      </c>
      <c r="H192" s="26" t="s">
        <v>24</v>
      </c>
      <c r="J192" s="5" t="s">
        <v>2637</v>
      </c>
      <c r="K192" s="5"/>
      <c r="M192" s="5"/>
      <c r="N192" s="5"/>
      <c r="O192" s="8"/>
      <c r="Q192" s="154"/>
      <c r="R192" s="155"/>
      <c r="S192" s="155"/>
      <c r="T192" s="154"/>
    </row>
    <row r="193" spans="1:18" x14ac:dyDescent="0.25">
      <c r="A193" s="9"/>
      <c r="C193" s="125">
        <v>43769</v>
      </c>
      <c r="D193" s="5"/>
      <c r="E193" s="126">
        <v>9527</v>
      </c>
      <c r="F193" s="5"/>
      <c r="G193" s="5"/>
      <c r="H193" s="147" t="s">
        <v>2684</v>
      </c>
      <c r="J193" s="5"/>
      <c r="K193" s="127">
        <v>43915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6" t="s">
        <v>2658</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2688</v>
      </c>
      <c r="L211" s="21"/>
      <c r="M211" s="21"/>
      <c r="N211" s="21"/>
      <c r="O211" s="8"/>
    </row>
    <row r="212" spans="1:15" x14ac:dyDescent="0.25">
      <c r="A212" s="9"/>
      <c r="B212" s="27" t="s">
        <v>2619</v>
      </c>
      <c r="C212" s="147" t="s">
        <v>2684</v>
      </c>
      <c r="D212" s="21"/>
      <c r="G212" s="27" t="s">
        <v>2621</v>
      </c>
      <c r="H212" s="148" t="s">
        <v>2686</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UNO</cp:lastModifiedBy>
  <cp:lastPrinted>2020-12-29T22:01:40Z</cp:lastPrinted>
  <dcterms:created xsi:type="dcterms:W3CDTF">2020-10-14T21:57:42Z</dcterms:created>
  <dcterms:modified xsi:type="dcterms:W3CDTF">2020-12-29T22:31:35Z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