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Desktop\INVITACIONES\2021-23-1000079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265" windowHeight="89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<sst xmlns="http://schemas.openxmlformats.org/spreadsheetml/2006/main" count="3052" uniqueCount="2689">
  <si>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</si>
  <si>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</si>
  <si>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</si>
  <si>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</si>
  <si>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</si>
  <si>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</si>
  <si>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</si>
  <si>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</si>
  <si>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</si>
  <si>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</si>
  <si>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</si>
  <si>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</si>
  <si>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</si>
  <si>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</si>
  <si>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</si>
  <si>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</si>
  <si>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</si>
  <si>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</si>
  <si>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</si>
  <si>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</si>
  <si>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</si>
  <si>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</si>
  <si>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</si>
  <si>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</si>
  <si>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</si>
  <si>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</si>
  <si>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</si>
  <si>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</si>
  <si>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</si>
  <si>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</si>
  <si>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</si>
  <si>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</si>
  <si>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</si>
  <si>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</si>
  <si>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</si>
  <si>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</si>
  <si>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</si>
  <si>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</si>
  <si>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</si>
  <si>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</si>
  <si>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</si>
  <si>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</si>
  <si>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</si>
  <si>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</si>
  <si>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</si>
  <si>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</si>
  <si>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</si>
  <si>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</si>
  <si>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</si>
  <si>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</si>
  <si>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</si>
  <si>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</si>
  <si>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</si>
  <si>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</si>
  <si>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</si>
  <si>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</si>
  <si>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</si>
  <si>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</si>
  <si>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</si>
  <si>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</si>
  <si>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</si>
  <si>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</si>
  <si>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</si>
  <si>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</si>
  <si>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</si>
  <si>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</si>
  <si>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</si>
  <si>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</si>
  <si>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</si>
  <si>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</si>
  <si>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</si>
  <si>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</si>
  <si>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</si>
  <si>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</si>
  <si>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</si>
  <si>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</si>
  <si>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</si>
  <si>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</si>
  <si>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</si>
  <si>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</si>
  <si>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</si>
  <si>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</si>
  <si>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</si>
  <si>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</si>
  <si>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</si>
  <si>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</si>
  <si>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</si>
  <si>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</si>
  <si>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</si>
  <si>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</si>
  <si>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</si>
  <si>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</si>
  <si>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</si>
  <si>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</si>
  <si>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</si>
  <si>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</si>
  <si>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</si>
  <si>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</si>
  <si>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</si>
  <si>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</si>
  <si>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</si>
  <si>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</si>
  <si>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</si>
  <si>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</si>
  <si>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</si>
  <si>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</si>
  <si>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</si>
  <si>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</si>
  <si>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</si>
  <si>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</si>
  <si>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</si>
  <si>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</si>
  <si>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</si>
  <si>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</si>
  <si>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</si>
  <si>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</si>
  <si>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</si>
  <si>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</si>
  <si>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</si>
  <si>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</si>
  <si>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</si>
  <si>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</si>
  <si>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</si>
  <si>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</si>
  <si>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</si>
  <si>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</si>
  <si>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</si>
  <si>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</si>
  <si>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</si>
  <si>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</si>
  <si>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</si>
  <si>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</si>
  <si>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</si>
  <si>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</si>
  <si>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</si>
  <si>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</si>
  <si>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</si>
  <si>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</si>
  <si>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</si>
  <si>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</si>
  <si>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</si>
  <si>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</si>
  <si>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</si>
  <si>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</si>
  <si>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</si>
  <si>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</si>
  <si>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</si>
  <si>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</si>
  <si>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</si>
  <si>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</si>
  <si>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</si>
  <si>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</si>
  <si>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</si>
  <si>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</si>
  <si>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</si>
  <si>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</si>
  <si>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</si>
  <si>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</si>
  <si>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</si>
  <si>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</si>
  <si>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</si>
  <si>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</si>
  <si>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</si>
  <si>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</si>
  <si>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</si>
  <si>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</si>
  <si>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</si>
  <si>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</si>
  <si>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</si>
  <si>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</si>
  <si>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</si>
  <si>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</si>
  <si>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</si>
  <si>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</si>
  <si>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</si>
  <si>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</si>
  <si>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</si>
  <si>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</si>
  <si>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</si>
  <si>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</si>
  <si>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</si>
  <si>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</si>
  <si>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</si>
  <si>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</si>
  <si>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</si>
  <si>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</si>
  <si>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</si>
  <si>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</si>
  <si>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</si>
  <si>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</si>
  <si>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</si>
  <si>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</si>
  <si>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</si>
  <si>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</si>
  <si>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</si>
  <si>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</si>
  <si>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</si>
  <si>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</si>
  <si>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</si>
  <si>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</si>
  <si>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</si>
  <si>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</si>
  <si>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</si>
  <si>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</si>
  <si>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</si>
  <si>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</si>
  <si>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</si>
  <si>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</si>
  <si>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</si>
  <si>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</si>
  <si>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</si>
  <si>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</si>
  <si>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</si>
  <si>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</si>
  <si>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</si>
  <si>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</si>
  <si>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</si>
  <si>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</si>
  <si>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</si>
  <si>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</si>
  <si>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</si>
  <si>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</si>
  <si>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</si>
  <si>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</si>
  <si>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</si>
  <si>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</si>
  <si>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</si>
  <si>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</si>
  <si>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</si>
  <si>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</si>
  <si>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</si>
  <si>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</si>
  <si>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</si>
  <si>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</si>
  <si>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</si>
  <si>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</si>
  <si>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</si>
  <si>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</si>
  <si>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</si>
  <si>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</si>
  <si>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</si>
  <si>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</si>
  <si>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</si>
  <si>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</si>
  <si>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</si>
  <si>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</si>
  <si>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</si>
  <si>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</si>
  <si>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</si>
  <si>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</si>
  <si>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</si>
  <si>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</si>
  <si>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</si>
  <si>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</si>
  <si>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</si>
  <si>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</si>
  <si>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</si>
  <si>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</si>
  <si>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</si>
  <si>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</si>
  <si>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</si>
  <si>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</si>
  <si>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</si>
  <si>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</si>
  <si>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</si>
  <si>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</si>
  <si>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</si>
  <si>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</si>
  <si>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</si>
  <si>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</si>
  <si>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</si>
  <si>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</si>
  <si>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</si>
  <si>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</si>
  <si>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</si>
  <si>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</si>
  <si>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</si>
  <si>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</si>
  <si>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</si>
  <si>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</si>
  <si>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</si>
  <si>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</si>
  <si>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</si>
  <si>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</si>
  <si>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</si>
  <si>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</si>
  <si>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</si>
  <si>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</si>
  <si>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</si>
  <si>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</si>
  <si>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</si>
  <si>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</si>
  <si>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</si>
  <si>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</si>
  <si>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</si>
  <si>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</si>
  <si>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</si>
  <si>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</si>
  <si>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</si>
  <si>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</si>
  <si>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</si>
  <si>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</si>
  <si>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</si>
  <si>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</si>
  <si>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</si>
  <si>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</si>
  <si>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</si>
  <si>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</si>
  <si>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</si>
  <si>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</si>
  <si>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</si>
  <si>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</si>
  <si>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</si>
  <si>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</si>
  <si>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</si>
  <si>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</si>
  <si>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</si>
  <si>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</si>
  <si>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</si>
  <si>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</si>
  <si>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</si>
  <si>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</si>
  <si>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</si>
  <si>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</si>
  <si>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</si>
  <si>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</si>
  <si>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</si>
  <si>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</si>
  <si>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</si>
  <si>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</si>
  <si>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</si>
  <si>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</si>
  <si>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</si>
  <si>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</si>
  <si>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</si>
  <si>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</si>
  <si>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</si>
  <si>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</si>
  <si>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</si>
  <si>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</si>
  <si>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</si>
  <si>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</si>
  <si>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</si>
  <si>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</si>
  <si>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</si>
  <si>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</si>
  <si>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</si>
  <si>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</si>
  <si>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</si>
  <si>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</si>
  <si>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</si>
  <si>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</si>
  <si>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</si>
  <si>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</si>
  <si>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</si>
  <si>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</si>
  <si>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</si>
  <si>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</si>
  <si>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</si>
  <si>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</si>
  <si>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</si>
  <si>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</si>
  <si>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</si>
  <si>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</si>
  <si>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</si>
  <si>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</si>
  <si>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</si>
  <si>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</si>
  <si>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</si>
  <si>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</si>
  <si>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</si>
  <si>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</si>
  <si>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</si>
  <si>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</si>
  <si>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</si>
  <si>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</si>
  <si>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</si>
  <si>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</si>
  <si>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</si>
  <si>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</si>
  <si>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</si>
  <si>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</si>
  <si>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</si>
  <si>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</si>
  <si>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</si>
  <si>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</si>
  <si>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</si>
  <si>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</si>
  <si>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</si>
  <si>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</si>
  <si>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</si>
  <si>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</si>
  <si>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</si>
  <si>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</si>
  <si>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</si>
  <si>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</si>
  <si>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</si>
  <si>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</si>
  <si>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</si>
  <si>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</si>
  <si>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</si>
  <si>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</si>
  <si>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</si>
  <si>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</si>
  <si>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</si>
  <si>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</si>
  <si>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</si>
  <si>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</si>
  <si>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</si>
  <si>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</si>
  <si>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</si>
  <si>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</si>
  <si>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</si>
  <si>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</si>
  <si>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</si>
  <si>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</si>
  <si>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</si>
  <si>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</si>
  <si>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</si>
  <si>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</si>
  <si>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</si>
  <si>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</si>
  <si>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</si>
  <si>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</si>
  <si>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</si>
  <si>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</si>
  <si>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</si>
  <si>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</si>
  <si>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</si>
  <si>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</si>
  <si>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</si>
  <si>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</si>
  <si>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</si>
  <si>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</si>
  <si>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</si>
  <si>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</si>
  <si>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</si>
  <si>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</si>
  <si>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</si>
  <si>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</si>
  <si>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</si>
  <si>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</si>
  <si>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</si>
  <si>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</si>
  <si>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</si>
  <si>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</si>
  <si>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</si>
  <si>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</si>
  <si>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</si>
  <si>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</si>
  <si>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</si>
  <si>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</si>
  <si>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</si>
  <si>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</si>
  <si>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</si>
  <si>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</si>
  <si>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</si>
  <si>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</si>
  <si>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</si>
  <si>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</si>
  <si>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</si>
  <si>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</si>
  <si>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</si>
  <si>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</si>
  <si>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</si>
  <si>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</si>
  <si>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</si>
  <si>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</si>
  <si>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</si>
  <si>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</si>
  <si>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</si>
  <si>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</si>
  <si>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</si>
  <si>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</si>
  <si>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</si>
  <si>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</si>
  <si>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</si>
  <si>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</si>
  <si>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</si>
  <si>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</si>
  <si>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</si>
  <si>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</si>
  <si>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</si>
  <si>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</si>
  <si>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</si>
  <si>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</si>
  <si>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</si>
  <si>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</si>
  <si>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</si>
  <si>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</si>
  <si>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</si>
  <si>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</si>
  <si>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</si>
  <si>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</si>
  <si>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</si>
  <si>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</si>
  <si>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</si>
  <si>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</si>
  <si>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</si>
  <si>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</si>
  <si>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</si>
  <si>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</si>
  <si>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</si>
  <si>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</si>
  <si>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</si>
  <si>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</si>
  <si>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</si>
  <si>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</si>
  <si>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</si>
  <si>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</si>
  <si>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</si>
  <si>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</si>
  <si>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</si>
  <si>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</si>
  <si>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</si>
  <si>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</si>
  <si>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</si>
  <si>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</si>
  <si>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</si>
  <si>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</si>
  <si>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</si>
  <si>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</si>
  <si>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</si>
  <si>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</si>
  <si>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</si>
  <si>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</si>
  <si>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</si>
  <si>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</si>
  <si>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</si>
  <si>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</si>
  <si>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</si>
  <si>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</si>
  <si>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</si>
  <si>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</si>
  <si>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</si>
  <si>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</si>
  <si>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</si>
  <si>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</si>
  <si>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</si>
  <si>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</si>
  <si>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</si>
  <si>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</si>
  <si>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</si>
  <si>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</si>
  <si>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</si>
  <si>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</si>
  <si>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</si>
  <si>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</si>
  <si>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</si>
  <si>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</si>
  <si>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</si>
  <si>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</si>
  <si>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</si>
  <si>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</si>
  <si>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</si>
  <si>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</si>
  <si>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</si>
  <si>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</si>
  <si>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</si>
  <si>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</si>
  <si>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</si>
  <si>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</si>
  <si>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</si>
  <si>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</si>
  <si>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</si>
  <si>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</si>
  <si>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</si>
  <si>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</si>
  <si>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</si>
  <si>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</si>
  <si>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</si>
  <si>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</si>
  <si>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</si>
  <si>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</si>
  <si>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</si>
  <si>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</si>
  <si>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</si>
  <si>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</si>
  <si>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</si>
  <si>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</si>
  <si>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</si>
  <si>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</si>
  <si>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</si>
  <si>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</si>
  <si>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</si>
  <si>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</si>
  <si>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</si>
  <si>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</si>
  <si>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</si>
  <si>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</si>
  <si>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</si>
  <si>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</si>
  <si>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</si>
  <si>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</si>
  <si>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</si>
  <si>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</si>
  <si>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</si>
  <si>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</si>
  <si>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</si>
  <si>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</si>
  <si>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</si>
  <si>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</si>
  <si>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</si>
  <si>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</si>
  <si>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</si>
  <si>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</si>
  <si>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</si>
  <si>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</si>
  <si>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</si>
  <si>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</si>
  <si>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</si>
  <si>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</si>
  <si>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</si>
  <si>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</si>
  <si>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</si>
  <si>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</si>
  <si>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</si>
  <si>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</si>
  <si>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</si>
  <si>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</si>
  <si>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</si>
  <si>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</si>
  <si>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</si>
  <si>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</si>
  <si>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</si>
  <si>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</si>
  <si>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</si>
  <si>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</si>
  <si>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</si>
  <si>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</si>
  <si>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</si>
  <si>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</si>
  <si>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</si>
  <si>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</si>
  <si>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</si>
  <si>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</si>
  <si>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</si>
  <si>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</si>
  <si>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</si>
  <si>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</si>
  <si>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</si>
  <si>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</si>
  <si>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</si>
  <si>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</si>
  <si>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</si>
  <si>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</si>
  <si>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</si>
  <si>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</si>
  <si>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</si>
  <si>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</si>
  <si>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</si>
  <si>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</si>
  <si>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</si>
  <si>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</si>
  <si>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</si>
  <si>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</si>
  <si>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</si>
  <si>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</si>
  <si>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</si>
  <si>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</si>
  <si>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</si>
  <si>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</si>
  <si>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</si>
  <si>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</si>
  <si>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</si>
  <si>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</si>
  <si>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</si>
  <si>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</si>
  <si>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</si>
  <si>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</si>
  <si>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</si>
  <si>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</si>
  <si>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</si>
  <si>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</si>
  <si>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</si>
  <si>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</si>
  <si>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</si>
  <si>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</si>
  <si>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</si>
  <si>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</si>
  <si>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</si>
  <si>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</si>
  <si>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</si>
  <si>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</si>
  <si>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</si>
  <si>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</si>
  <si>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</si>
  <si>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</si>
  <si>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</si>
  <si>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</si>
  <si>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</si>
  <si>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</si>
  <si>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</si>
  <si>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</si>
  <si>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</si>
  <si>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</si>
  <si>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</si>
  <si>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</si>
  <si>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</si>
  <si>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</si>
  <si>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</si>
  <si>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</si>
  <si>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</si>
  <si>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</si>
  <si>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</si>
  <si>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</si>
  <si>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</si>
  <si>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</si>
  <si>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</si>
  <si>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</si>
  <si>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</si>
  <si>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</si>
  <si>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</si>
  <si>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</si>
  <si>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</si>
  <si>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</si>
  <si>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</si>
  <si>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</si>
  <si>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</si>
  <si>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</si>
  <si>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</si>
  <si>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</si>
  <si>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</si>
  <si>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</si>
  <si>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</si>
  <si>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</si>
  <si>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</si>
  <si>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</si>
  <si>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</si>
  <si>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</si>
  <si>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</si>
  <si>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</si>
  <si>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</si>
  <si>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</si>
  <si>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</si>
  <si>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</si>
  <si>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</si>
  <si>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</si>
  <si>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</si>
  <si>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</si>
  <si>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</si>
  <si>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</si>
  <si>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</si>
  <si>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</si>
  <si>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</si>
  <si>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</si>
  <si>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</si>
  <si>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</si>
  <si>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</si>
  <si>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</si>
  <si>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</si>
  <si>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</si>
  <si>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</si>
  <si>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</si>
  <si>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</si>
  <si>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</si>
  <si>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</si>
  <si>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</si>
  <si>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</si>
  <si>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</si>
  <si>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</si>
  <si>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</si>
  <si>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</si>
  <si>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</si>
  <si>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</si>
  <si>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</si>
  <si>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</si>
  <si>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</si>
  <si>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</si>
  <si>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</si>
  <si>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</si>
  <si>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</si>
  <si>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</si>
  <si>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</si>
  <si>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</si>
  <si>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</si>
  <si>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</si>
  <si>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</si>
  <si>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</si>
  <si>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</si>
  <si>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</si>
  <si>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</si>
  <si>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</si>
  <si>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</si>
  <si>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</si>
  <si>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</si>
  <si>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</si>
  <si>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</si>
  <si>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</si>
  <si>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</si>
  <si>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</si>
  <si>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</si>
  <si>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</si>
  <si>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</si>
  <si>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</si>
  <si>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</si>
  <si>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</si>
  <si>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</si>
  <si>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</si>
  <si>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</si>
  <si>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</si>
  <si>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</si>
  <si>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</si>
  <si>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</si>
  <si>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</si>
  <si>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</si>
  <si>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</si>
  <si>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</si>
  <si>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</si>
  <si>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</si>
  <si>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</si>
  <si>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</si>
  <si>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</si>
  <si>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</si>
  <si>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</si>
  <si>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</si>
  <si>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</si>
  <si>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</si>
  <si>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</si>
  <si>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</si>
  <si>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</si>
  <si>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</si>
  <si>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</si>
  <si>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</si>
  <si>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</si>
  <si>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</si>
  <si>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</si>
  <si>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</si>
  <si>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</si>
  <si>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</si>
  <si>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</si>
  <si>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</si>
  <si>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</si>
  <si>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</si>
  <si>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</si>
  <si>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</si>
  <si>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</si>
  <si>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</si>
  <si>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</si>
  <si>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</si>
  <si>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</si>
  <si>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</si>
  <si>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</si>
  <si>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</si>
  <si>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</si>
  <si>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</si>
  <si>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</si>
  <si>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</si>
  <si>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</si>
  <si>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</si>
  <si>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</si>
  <si>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</si>
  <si>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</si>
  <si>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</si>
  <si>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</si>
  <si>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</si>
  <si>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</si>
  <si>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</si>
  <si>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</si>
  <si>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</si>
  <si>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</si>
  <si>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</si>
  <si>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</si>
  <si>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</si>
  <si>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</si>
  <si>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</si>
  <si>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</si>
  <si>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</si>
  <si>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</si>
  <si>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</si>
  <si>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</si>
  <si>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</si>
  <si>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</si>
  <si>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</si>
  <si>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</si>
  <si>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</si>
  <si>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</si>
  <si>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</si>
  <si>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</si>
  <si>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</si>
  <si>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</si>
  <si>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</si>
  <si>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</si>
  <si>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</si>
  <si>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</si>
  <si>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</si>
  <si>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</si>
  <si>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</si>
  <si>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</si>
  <si>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</si>
  <si>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</si>
  <si>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</si>
  <si>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</si>
  <si>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</si>
  <si>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</si>
  <si>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</si>
  <si>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</si>
  <si>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</si>
  <si>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</si>
  <si>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</si>
  <si>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</si>
  <si>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</si>
  <si>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</si>
  <si>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</si>
  <si>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</si>
  <si>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</si>
  <si>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</si>
  <si>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</si>
  <si>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</si>
  <si>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</si>
  <si>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</si>
  <si>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</si>
  <si>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</si>
  <si>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</si>
  <si>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</si>
  <si>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</si>
  <si>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</si>
  <si>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</si>
  <si>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</si>
  <si>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</si>
  <si>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</si>
  <si>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</si>
  <si>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</si>
  <si>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</si>
  <si>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</si>
  <si>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</si>
  <si>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</si>
  <si>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</si>
  <si>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</si>
  <si>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</si>
  <si>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</si>
  <si>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</si>
  <si>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</si>
  <si>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</si>
  <si>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</si>
  <si>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</si>
  <si>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</si>
  <si>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</si>
  <si>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</si>
  <si>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</si>
  <si>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</si>
  <si>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</si>
  <si>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</si>
  <si>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</si>
  <si>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</si>
  <si>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</si>
  <si>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</si>
  <si>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</si>
  <si>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</si>
  <si>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</si>
  <si>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</si>
  <si>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</si>
  <si>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</si>
  <si>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</si>
  <si>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</si>
  <si>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</si>
  <si>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</si>
  <si>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</si>
  <si>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</si>
  <si>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</si>
  <si>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</si>
  <si>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</si>
  <si>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</si>
  <si>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</si>
  <si>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</si>
  <si>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</si>
  <si>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</si>
  <si>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</si>
  <si>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</si>
  <si>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</si>
  <si>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</si>
  <si>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</si>
  <si>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</si>
  <si>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</si>
  <si>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</si>
  <si>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</si>
  <si>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</si>
  <si>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</si>
  <si>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</si>
  <si>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</si>
  <si>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</si>
  <si>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</si>
  <si>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</si>
  <si>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</si>
  <si>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</si>
  <si>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</si>
  <si>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</si>
  <si>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</si>
  <si>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</si>
  <si>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</si>
  <si>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</si>
  <si>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</si>
  <si>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</si>
  <si>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</si>
  <si>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</si>
  <si>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</si>
  <si>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</si>
  <si>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</si>
  <si>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</si>
  <si>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</si>
  <si>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</si>
  <si>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</si>
  <si>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</si>
  <si>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</si>
  <si>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</si>
  <si>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</si>
  <si>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</si>
  <si>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</si>
  <si>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</si>
  <si>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</si>
  <si>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</si>
  <si>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</si>
  <si>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</si>
  <si>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</si>
  <si>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</si>
  <si>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</si>
  <si>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</si>
  <si>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</si>
  <si>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</si>
  <si>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</si>
  <si>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</si>
  <si>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</si>
  <si>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</si>
  <si>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</si>
  <si>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</si>
  <si>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</si>
  <si>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</si>
  <si>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</si>
  <si>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</si>
  <si>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</si>
  <si>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</si>
  <si>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</si>
  <si>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</si>
  <si>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</si>
  <si>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</si>
  <si>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</si>
  <si>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</si>
  <si>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</si>
  <si>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</si>
  <si>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</si>
  <si>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</si>
  <si>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</si>
  <si>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</si>
  <si>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</si>
  <si>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</si>
  <si>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</si>
  <si>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</si>
  <si>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</si>
  <si>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</si>
  <si>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</si>
  <si>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</si>
  <si>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</si>
  <si>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</si>
  <si>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</si>
  <si>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</si>
  <si>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</si>
  <si>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</si>
  <si>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</si>
  <si>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</si>
  <si>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</si>
  <si>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</si>
  <si>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</si>
  <si>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</si>
  <si>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</si>
  <si>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</si>
  <si>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</si>
  <si>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</si>
  <si>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</si>
  <si>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</si>
  <si>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</si>
  <si>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</si>
  <si>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</si>
  <si>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</si>
  <si>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</si>
  <si>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</si>
  <si>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</si>
  <si>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</si>
  <si>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</si>
  <si>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</si>
  <si>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</si>
  <si>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</si>
  <si>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</si>
  <si>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</si>
  <si>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</si>
  <si>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</si>
  <si>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</si>
  <si>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</si>
  <si>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</si>
  <si>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</si>
  <si>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</si>
  <si>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</si>
  <si>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</si>
  <si>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</si>
  <si>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</si>
  <si>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</si>
  <si>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</si>
  <si>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</si>
  <si>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</si>
  <si>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</si>
  <si>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</si>
  <si>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</si>
  <si>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</si>
  <si>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</si>
  <si>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</si>
  <si>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</si>
  <si>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</si>
  <si>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</si>
  <si>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</si>
  <si>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</si>
  <si>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</si>
  <si>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</si>
  <si>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</si>
  <si>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</si>
  <si>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</si>
  <si>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</si>
  <si>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</si>
  <si>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</si>
  <si>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</si>
  <si>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</si>
  <si>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</si>
  <si>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</si>
  <si>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</si>
  <si>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</si>
  <si>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</si>
  <si>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</si>
  <si>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</si>
  <si>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</si>
  <si>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</si>
  <si>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</si>
  <si>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</si>
  <si>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</si>
  <si>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</si>
  <si>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</si>
  <si>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</si>
  <si>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</si>
  <si>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</si>
  <si>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</si>
  <si>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</si>
  <si>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</si>
  <si>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</si>
  <si>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</si>
  <si>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</si>
  <si>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</si>
  <si>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</si>
  <si>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</si>
  <si>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</si>
  <si>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</si>
  <si>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</si>
  <si>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</si>
  <si>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</si>
  <si>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</si>
  <si>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</si>
  <si>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</si>
  <si>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</si>
  <si>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</si>
  <si>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</si>
  <si>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</si>
  <si>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</si>
  <si>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</si>
  <si>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</si>
  <si>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</si>
  <si>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</si>
  <si>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</si>
  <si>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</si>
  <si>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</si>
  <si>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</si>
  <si>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</si>
  <si>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</si>
  <si>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</si>
  <si>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</si>
  <si>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</si>
  <si>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</si>
  <si>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</si>
  <si>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</si>
  <si>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</si>
  <si>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</si>
  <si>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</si>
  <si>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</si>
  <si>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</si>
  <si>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</si>
  <si>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</si>
  <si>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</si>
  <si>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</si>
  <si>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</si>
  <si>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</si>
  <si>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</si>
  <si>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</si>
  <si>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</si>
  <si>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</si>
  <si>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</si>
  <si>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</si>
  <si>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</si>
  <si>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</si>
  <si>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</si>
  <si>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</si>
  <si>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</si>
  <si>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</si>
  <si>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</si>
  <si>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</si>
  <si>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</si>
  <si>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</si>
  <si>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</si>
  <si>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</si>
  <si>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</si>
  <si>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</si>
  <si>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</si>
  <si>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</si>
  <si>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</si>
  <si>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</si>
  <si>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</si>
  <si>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</si>
  <si>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</si>
  <si>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</si>
  <si>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</si>
  <si>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</si>
  <si>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</si>
  <si>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</si>
  <si>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</si>
  <si>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</si>
  <si>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</si>
  <si>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</si>
  <si>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</si>
  <si>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</si>
  <si>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</si>
  <si>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</si>
  <si>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</si>
  <si>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</si>
  <si>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</si>
  <si>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</si>
  <si>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</si>
  <si>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</si>
  <si>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</si>
  <si>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</si>
  <si>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</si>
  <si>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</si>
  <si>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</si>
  <si>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</si>
  <si>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</si>
  <si>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</si>
  <si>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</si>
  <si>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</si>
  <si>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</si>
  <si>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</si>
  <si>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</si>
  <si>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</si>
  <si>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</si>
  <si>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</si>
  <si>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</si>
  <si>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</si>
  <si>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</si>
  <si>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</si>
  <si>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</si>
  <si>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</si>
  <si>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</si>
  <si>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</si>
  <si>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</si>
  <si>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</si>
  <si>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</si>
  <si>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</si>
  <si>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</si>
  <si>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</si>
  <si>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</si>
  <si>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</si>
  <si>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</si>
  <si>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</si>
  <si>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</si>
  <si>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</si>
  <si>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</si>
  <si>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</si>
  <si>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</si>
  <si>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</si>
  <si>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</si>
  <si>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</si>
  <si>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</si>
  <si>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</si>
  <si>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</si>
  <si>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</si>
  <si>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</si>
  <si>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</si>
  <si>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</si>
  <si>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</si>
  <si>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</si>
  <si>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</si>
  <si>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</si>
  <si>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</si>
  <si>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</si>
  <si>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</si>
  <si>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</si>
  <si>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</si>
  <si>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</si>
  <si>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</si>
  <si>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</si>
  <si>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</si>
  <si>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</si>
  <si>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</si>
  <si>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</si>
  <si>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</si>
  <si>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</si>
  <si>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</si>
  <si>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</si>
  <si>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</si>
  <si>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</si>
  <si>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</si>
  <si>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</si>
  <si>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</si>
  <si>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</si>
  <si>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</si>
  <si>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</si>
  <si>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</si>
  <si>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</si>
  <si>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</si>
  <si>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</si>
  <si>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</si>
  <si>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</si>
  <si>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</si>
  <si>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</si>
  <si>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</si>
  <si>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</si>
  <si>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</si>
  <si>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</si>
  <si>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</si>
  <si>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</si>
  <si>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</si>
  <si>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</si>
  <si>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</si>
  <si>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</si>
  <si>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</si>
  <si>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</si>
  <si>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</si>
  <si>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</si>
  <si>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</si>
  <si>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</si>
  <si>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</si>
  <si>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</si>
  <si>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</si>
  <si>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</si>
  <si>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</si>
  <si>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</si>
  <si>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</si>
  <si>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</si>
  <si>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</si>
  <si>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</si>
  <si>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</si>
  <si>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</si>
  <si>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</si>
  <si>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</si>
  <si>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</si>
  <si>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</si>
  <si>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</si>
  <si>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</si>
  <si>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</si>
  <si>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</si>
  <si>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</si>
  <si>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</si>
  <si>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</si>
  <si>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</si>
  <si>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</si>
  <si>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</si>
  <si>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</si>
  <si>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</si>
  <si>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</si>
  <si>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</si>
  <si>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</si>
  <si>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</si>
  <si>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</si>
  <si>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</si>
  <si>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</si>
  <si>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</si>
  <si>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</si>
  <si>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</si>
  <si>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</si>
  <si>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</si>
  <si>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</si>
  <si>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</si>
  <si>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</si>
  <si>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</si>
  <si>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</si>
  <si>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</si>
  <si>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</si>
  <si>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</si>
  <si>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</si>
  <si>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</si>
  <si>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</si>
  <si>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</si>
  <si>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</si>
  <si>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</si>
  <si>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</si>
  <si>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</si>
  <si>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</si>
  <si>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</si>
  <si>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</si>
  <si>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</si>
  <si>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</si>
  <si>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</si>
  <si>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</si>
  <si>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</si>
  <si>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</si>
  <si>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</si>
  <si>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</si>
  <si>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</si>
  <si>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</si>
  <si>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</si>
  <si>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</si>
  <si>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</si>
  <si>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</si>
  <si>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</si>
  <si>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</si>
  <si>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</si>
  <si>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</si>
  <si>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</si>
  <si>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</si>
  <si>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</si>
  <si>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</si>
  <si>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</si>
  <si>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</si>
  <si>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</si>
  <si>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</si>
  <si>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</si>
  <si>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</si>
  <si>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</si>
  <si>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</si>
  <si>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</si>
  <si>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</si>
  <si>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</si>
  <si>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</si>
  <si>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</si>
  <si>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</si>
  <si>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</si>
  <si>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</si>
  <si>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</si>
  <si>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</si>
  <si>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</si>
  <si>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</si>
  <si>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</si>
  <si>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</si>
  <si>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</si>
  <si>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</si>
  <si>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</si>
  <si>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</si>
  <si>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</si>
  <si>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</si>
  <si>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</si>
  <si>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</si>
  <si>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</si>
  <si>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</si>
  <si>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</si>
  <si>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</si>
  <si>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</si>
  <si>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</si>
  <si>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</si>
  <si>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</si>
  <si>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</si>
  <si>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</si>
  <si>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</si>
  <si>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</si>
  <si>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</si>
  <si>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</si>
  <si>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</si>
  <si>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</si>
  <si>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</si>
  <si>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</si>
  <si>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</si>
  <si>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</si>
  <si>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</si>
  <si>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</si>
  <si>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</si>
  <si>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</si>
  <si>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</si>
  <si>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</si>
  <si>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</si>
  <si>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</si>
  <si>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</si>
  <si>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</si>
  <si>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</si>
  <si>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</si>
  <si>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</si>
  <si>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</si>
  <si>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</si>
  <si>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</si>
  <si>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</si>
  <si>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</si>
  <si>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</si>
  <si>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</si>
  <si>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</si>
  <si>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</si>
  <si>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</si>
  <si>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</si>
  <si>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</si>
  <si>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</si>
  <si>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</si>
  <si>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</si>
  <si>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</si>
  <si>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</si>
  <si>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</si>
  <si>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</si>
  <si>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</si>
  <si>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</si>
  <si>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</si>
  <si>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</si>
  <si>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</si>
  <si>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</si>
  <si>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</si>
  <si>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</si>
  <si>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</si>
  <si>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</si>
  <si>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</si>
  <si>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</si>
  <si>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</si>
  <si>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</si>
  <si>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</si>
  <si>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</si>
  <si>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</si>
  <si>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</si>
  <si>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</si>
  <si>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</si>
  <si>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</si>
  <si>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</si>
  <si>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</si>
  <si>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</si>
  <si>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</si>
  <si>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</si>
  <si>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</si>
  <si>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</si>
  <si>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</si>
  <si>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</si>
  <si>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</si>
  <si>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</si>
  <si>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</si>
  <si>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</si>
  <si>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</si>
  <si>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</si>
  <si>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</si>
  <si>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</si>
  <si>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</si>
  <si>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</si>
  <si>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</si>
  <si>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</si>
  <si>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</si>
  <si>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</si>
  <si>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</si>
  <si>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</si>
  <si>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</si>
  <si>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</si>
  <si>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</si>
  <si>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</si>
  <si>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</si>
  <si>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</si>
  <si>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</si>
  <si>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</si>
  <si>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</si>
  <si>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</si>
  <si>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</si>
  <si>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</si>
  <si>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</si>
  <si>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</si>
  <si>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</si>
  <si>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</si>
  <si>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</si>
  <si>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</si>
  <si>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</si>
  <si>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</si>
  <si>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</si>
  <si>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</si>
  <si>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</si>
  <si>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</si>
  <si>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</si>
  <si>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</si>
  <si>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</si>
  <si>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</si>
  <si>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</si>
  <si>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</si>
  <si>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</si>
  <si>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</si>
  <si>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</si>
  <si>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</si>
  <si>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</si>
  <si>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</si>
  <si>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</si>
  <si>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</si>
  <si>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</si>
  <si>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</si>
  <si>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</si>
  <si>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</si>
  <si>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</si>
  <si>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</si>
  <si>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</si>
  <si>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</si>
  <si>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</si>
  <si>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</si>
  <si>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</si>
  <si>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</si>
  <si>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</si>
  <si>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</si>
  <si>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</si>
  <si>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</si>
  <si>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</si>
  <si>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</si>
  <si>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</si>
  <si>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</si>
  <si>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</si>
  <si>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</si>
  <si>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</si>
  <si>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</si>
  <si>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</si>
  <si>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</si>
  <si>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</si>
  <si>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</si>
  <si>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</si>
  <si>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</si>
  <si>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</si>
  <si>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</si>
  <si>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</si>
  <si>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</si>
  <si>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</si>
  <si>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</si>
  <si>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</si>
  <si>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</si>
  <si>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</si>
  <si>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</si>
  <si>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</si>
  <si>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</si>
  <si>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</si>
  <si>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</si>
  <si>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</si>
  <si>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</si>
  <si>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</si>
  <si>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</si>
  <si>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</si>
  <si>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</si>
  <si>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</si>
  <si>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</si>
  <si>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</si>
  <si>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</si>
  <si>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</si>
  <si>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</si>
  <si>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</si>
  <si>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</si>
  <si>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</si>
  <si>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</si>
  <si>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</si>
  <si>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</si>
  <si>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</si>
  <si>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</si>
  <si>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</si>
  <si>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</si>
  <si>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</si>
  <si>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</si>
  <si>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</si>
  <si>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</si>
  <si>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</si>
  <si>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</si>
  <si>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</si>
  <si>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</si>
  <si>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</si>
  <si>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</si>
  <si>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</si>
  <si>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</si>
  <si>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</si>
  <si>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</si>
  <si>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</si>
  <si>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</si>
  <si>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</si>
  <si>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</si>
  <si>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</si>
  <si>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</si>
  <si>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</si>
  <si>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</si>
  <si>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</si>
  <si>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</si>
  <si>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</si>
  <si>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</si>
  <si>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</si>
  <si>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</si>
  <si>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</si>
  <si>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</si>
  <si>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</si>
  <si>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</si>
  <si>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</si>
  <si>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</si>
  <si>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</si>
  <si>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</si>
  <si>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</si>
  <si>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</si>
  <si>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</si>
  <si>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</si>
  <si>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</si>
  <si>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</si>
  <si>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</si>
  <si>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</si>
  <si>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</si>
  <si>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</si>
  <si>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</si>
  <si>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</si>
  <si>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</si>
  <si>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</si>
  <si>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</si>
  <si>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</si>
  <si>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</si>
  <si>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</si>
  <si>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</si>
  <si>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</si>
  <si>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</si>
  <si>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</si>
  <si>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</si>
  <si>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</si>
  <si>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</si>
  <si>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</si>
  <si>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</si>
  <si>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</si>
  <si>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</si>
  <si>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</si>
  <si>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</si>
  <si>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</si>
  <si>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</si>
  <si>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</si>
  <si>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</si>
  <si>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</si>
  <si>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</si>
  <si>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</si>
  <si>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</si>
  <si>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</si>
  <si>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</si>
  <si>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</si>
  <si>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</si>
  <si>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</si>
  <si>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</si>
  <si>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</si>
  <si>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</si>
  <si>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</si>
  <si>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</si>
  <si>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</si>
  <si>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</si>
  <si>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</si>
  <si>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</si>
  <si>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</si>
  <si>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</si>
  <si>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</si>
  <si>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</si>
  <si>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</si>
  <si>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</si>
  <si>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</si>
  <si>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</si>
  <si>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</si>
  <si>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</si>
  <si>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</si>
  <si>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</si>
  <si>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</si>
  <si>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</si>
  <si>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</si>
  <si>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</si>
  <si>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</si>
  <si>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</si>
  <si>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</si>
  <si>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</si>
  <si>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</si>
  <si>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</si>
  <si>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</si>
  <si>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</si>
  <si>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</si>
  <si>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</si>
  <si>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</si>
  <si>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</si>
  <si>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</si>
  <si>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</si>
  <si>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</si>
  <si>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</si>
  <si>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</si>
  <si>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</si>
  <si>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</si>
  <si>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</si>
  <si>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</si>
  <si>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</si>
  <si>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</si>
  <si>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</si>
  <si>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</si>
  <si>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</si>
  <si>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</si>
  <si>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</si>
  <si>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</si>
  <si>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</si>
  <si>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</si>
  <si>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</si>
  <si>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</si>
  <si>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</si>
  <si>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</si>
  <si>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</si>
  <si>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</si>
  <si>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</si>
  <si>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</si>
  <si>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</si>
  <si>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</si>
  <si>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</si>
  <si>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</si>
  <si>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</si>
  <si>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</si>
  <si>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</si>
  <si>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</si>
  <si>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</si>
  <si>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</si>
  <si>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</si>
  <si>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</si>
  <si>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</si>
  <si>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</si>
  <si>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</si>
  <si>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</si>
  <si>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</si>
  <si>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</si>
  <si>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</si>
  <si>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</si>
  <si>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</si>
  <si>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</si>
  <si>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</si>
  <si>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</si>
  <si>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</si>
  <si>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</si>
  <si>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</si>
  <si>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</si>
  <si>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</si>
  <si>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</si>
  <si>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</si>
  <si>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</si>
  <si>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</si>
  <si>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</si>
  <si>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</si>
  <si>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</si>
  <si>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</si>
  <si>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</si>
  <si>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</si>
  <si>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</si>
  <si>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</si>
  <si>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</si>
  <si>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</si>
  <si>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</si>
  <si>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</si>
  <si>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</si>
  <si>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</si>
  <si>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</si>
  <si>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</si>
  <si>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</si>
  <si>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</si>
  <si>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</si>
  <si>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</si>
  <si>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</si>
  <si>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</si>
  <si>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</si>
  <si>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</si>
  <si>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</si>
  <si>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</si>
  <si>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</si>
  <si>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</si>
  <si>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</si>
  <si>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</si>
  <si>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</si>
  <si>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</si>
  <si>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</si>
  <si>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</si>
  <si>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</si>
  <si>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</si>
  <si>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</si>
  <si>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</si>
  <si>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</si>
  <si>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</si>
  <si>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</si>
  <si>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</si>
  <si>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</si>
  <si>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</si>
  <si>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</si>
  <si>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</si>
  <si>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</si>
  <si>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</si>
  <si>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</si>
  <si>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</si>
  <si>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</si>
  <si>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</si>
  <si>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</si>
  <si>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</si>
  <si>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</si>
  <si>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</si>
  <si>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</si>
  <si>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</si>
  <si>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</si>
  <si>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</si>
  <si>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</si>
  <si>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</si>
  <si>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</si>
  <si>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</si>
  <si>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</si>
  <si>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</si>
  <si>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</si>
  <si>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</si>
  <si>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</si>
  <si>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</si>
  <si>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</si>
  <si>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</si>
  <si>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</si>
  <si>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</si>
  <si>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</si>
  <si>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</si>
  <si>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</si>
  <si>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</si>
  <si>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</si>
  <si>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</si>
  <si>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</si>
  <si>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</si>
  <si>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</si>
  <si>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</si>
  <si>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</si>
  <si>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</si>
  <si>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</si>
  <si>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</si>
  <si>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</si>
  <si>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</si>
  <si>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</si>
  <si>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</si>
  <si>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</si>
  <si>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</si>
  <si>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</si>
  <si>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</si>
  <si>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</si>
  <si>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</si>
  <si>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</si>
  <si>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</si>
  <si>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</si>
  <si>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</si>
  <si>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</si>
  <si>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</si>
  <si>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</si>
  <si>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</si>
  <si>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</si>
  <si>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</si>
  <si>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</si>
  <si>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</si>
  <si>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</si>
  <si>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</si>
  <si>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</si>
  <si>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</si>
  <si>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</si>
  <si>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</si>
  <si>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</si>
  <si>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</si>
  <si>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</si>
  <si>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</si>
  <si>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</si>
  <si>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</si>
  <si>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</si>
  <si>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</si>
  <si>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</si>
  <si>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</si>
  <si>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</si>
  <si>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</si>
  <si>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</si>
  <si>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</si>
  <si>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</si>
  <si>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</si>
  <si>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</si>
  <si>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</si>
  <si>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</si>
  <si>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</si>
  <si>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</si>
  <si>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</si>
  <si>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</si>
  <si>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</si>
  <si>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</si>
  <si>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</si>
  <si>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</si>
  <si>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</si>
  <si>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</si>
  <si>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</si>
  <si>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</si>
  <si>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</si>
  <si>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</si>
  <si>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</si>
  <si>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</si>
  <si>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</si>
  <si>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</si>
  <si>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</si>
  <si>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</si>
  <si>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</si>
  <si>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</si>
  <si>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</si>
  <si>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</si>
  <si>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</si>
  <si>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</si>
  <si>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</si>
  <si>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</si>
  <si>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</si>
  <si>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</si>
  <si>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</si>
  <si>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</si>
  <si>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</si>
  <si>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</si>
  <si>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</si>
  <si>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</si>
  <si>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</si>
  <si>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</si>
  <si>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</si>
  <si>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</si>
  <si>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</si>
  <si>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</si>
  <si>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</si>
  <si>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</si>
  <si>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</si>
  <si>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</si>
  <si>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</si>
  <si>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</si>
  <si>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</si>
  <si>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</si>
  <si>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</si>
  <si>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</si>
  <si>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</si>
  <si>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</si>
  <si>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</si>
  <si>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</si>
  <si>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</si>
  <si>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</si>
  <si>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</si>
  <si>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</si>
  <si>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</si>
  <si>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</si>
  <si>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</si>
  <si>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</si>
  <si>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</si>
  <si>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</si>
  <si>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</si>
  <si>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</si>
  <si>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</si>
  <si>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</si>
  <si>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</si>
  <si>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</si>
  <si>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</si>
  <si>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</si>
  <si>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</si>
  <si>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</si>
  <si>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</si>
  <si>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</si>
  <si>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</si>
  <si>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</si>
  <si>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</si>
  <si>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</si>
  <si>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</si>
  <si>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</si>
  <si>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</si>
  <si>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</si>
  <si>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</si>
  <si>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</si>
  <si>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</si>
  <si>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</si>
  <si>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</si>
  <si>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</si>
  <si>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</si>
  <si>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</si>
  <si>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</si>
  <si>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</si>
  <si>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</si>
  <si>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</si>
  <si>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</si>
  <si>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</si>
  <si>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</si>
  <si>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</si>
  <si>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</si>
  <si>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</si>
  <si>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</si>
  <si>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</si>
  <si>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</si>
  <si>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</si>
  <si>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</si>
  <si>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</si>
  <si>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</si>
  <si>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</si>
  <si>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</si>
  <si>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</si>
  <si>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</si>
  <si>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</si>
  <si>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</si>
  <si>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</si>
  <si>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</si>
  <si>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</si>
  <si>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</si>
  <si>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</si>
  <si>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</si>
  <si>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</si>
  <si>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</si>
  <si>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</si>
  <si>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</si>
  <si>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</si>
  <si>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</si>
  <si>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</si>
  <si>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</si>
  <si>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</si>
  <si>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</si>
  <si>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</si>
  <si>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</si>
  <si>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</si>
  <si>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</si>
  <si>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</si>
  <si>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</si>
  <si>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</si>
  <si>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</si>
  <si>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</si>
  <si>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</si>
  <si>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</si>
  <si>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</si>
  <si>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</si>
  <si>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</si>
  <si>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</si>
  <si>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</si>
  <si>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</si>
  <si>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</si>
  <si>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</si>
  <si>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</si>
  <si>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</si>
  <si>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</si>
  <si>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</si>
  <si>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</si>
  <si>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</si>
  <si>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</si>
  <si>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</si>
  <si>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</si>
  <si>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</si>
  <si>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</si>
  <si>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</si>
  <si>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</si>
  <si>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</si>
  <si>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</si>
  <si>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</si>
  <si>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</si>
  <si>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</si>
  <si>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</si>
  <si>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</si>
  <si>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</si>
  <si>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</si>
  <si>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</si>
  <si>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</si>
  <si>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</si>
  <si>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</si>
  <si>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</si>
  <si>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</si>
  <si>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</si>
  <si>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</si>
  <si>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</si>
  <si>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</si>
  <si>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</si>
  <si>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</si>
  <si>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</si>
  <si>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</si>
  <si>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</si>
  <si>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</si>
  <si>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</si>
  <si>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</si>
  <si>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</si>
  <si>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</si>
  <si>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</si>
  <si>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</si>
  <si>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</si>
  <si>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</si>
  <si>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</si>
  <si>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</si>
  <si>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</si>
  <si>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</si>
  <si>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</si>
  <si>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</si>
  <si>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</si>
  <si>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</si>
  <si>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</si>
  <si>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</si>
  <si>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</si>
  <si>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</si>
  <si>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</si>
  <si>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</si>
  <si>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</si>
  <si>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</si>
  <si>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</si>
  <si>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</si>
  <si>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</si>
  <si>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</si>
  <si>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</si>
  <si>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</si>
  <si>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</si>
  <si>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</si>
  <si>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</si>
  <si>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</si>
  <si>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</si>
  <si>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</si>
  <si>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</si>
  <si>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</si>
  <si>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</si>
  <si>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</si>
  <si>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</si>
  <si>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</si>
  <si>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</si>
  <si>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</si>
  <si>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</si>
  <si>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</si>
  <si>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</si>
  <si>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</si>
  <si>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</si>
  <si>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</si>
  <si>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</si>
  <si>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</si>
  <si>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</si>
  <si>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</si>
  <si>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</si>
  <si>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</si>
  <si>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</si>
  <si>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</si>
  <si>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</si>
  <si>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</si>
  <si>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</si>
  <si>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</si>
  <si>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</si>
  <si>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</si>
  <si>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</si>
  <si>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</si>
  <si>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</si>
  <si>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</si>
  <si>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</si>
  <si>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</si>
  <si>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</si>
  <si>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</si>
  <si>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</si>
  <si>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</si>
  <si>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</si>
  <si>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</si>
  <si>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</si>
  <si>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</si>
  <si>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</si>
  <si>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</si>
  <si>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</si>
  <si>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</si>
  <si>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</si>
  <si>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</si>
  <si>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</si>
  <si>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</si>
  <si>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</si>
  <si>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</si>
  <si>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</si>
  <si>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</si>
  <si>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</si>
  <si>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</si>
  <si>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</si>
  <si>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</si>
  <si>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</si>
  <si>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</si>
  <si>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</si>
  <si>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</si>
  <si>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</si>
  <si>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</si>
  <si>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</si>
  <si>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</si>
  <si>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</si>
  <si>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</si>
  <si>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</si>
  <si>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</si>
  <si>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</si>
  <si>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</si>
  <si>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</si>
  <si>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</si>
  <si>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</si>
  <si>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</si>
  <si>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</si>
  <si>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</si>
  <si>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</si>
  <si>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</si>
  <si>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</si>
  <si>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</si>
  <si>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</si>
  <si>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</si>
  <si>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</si>
  <si>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</si>
  <si>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</si>
  <si>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</si>
  <si>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</si>
  <si>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</si>
  <si>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</si>
  <si>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</si>
  <si>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</si>
  <si>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</si>
  <si>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</si>
  <si>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</si>
  <si>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</si>
  <si>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</si>
  <si>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</si>
  <si>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</si>
  <si>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</si>
  <si>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</si>
  <si>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</si>
  <si>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</si>
  <si>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</si>
  <si>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</si>
  <si>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</si>
  <si>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</si>
  <si>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</si>
  <si>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</si>
  <si>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</si>
  <si>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</si>
  <si>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</si>
  <si>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</si>
  <si>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</si>
  <si>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</si>
  <si>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</si>
  <si>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</si>
  <si>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</si>
  <si>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</si>
  <si>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</si>
  <si>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</si>
  <si>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</si>
  <si>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</si>
  <si>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</si>
  <si>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</si>
  <si>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</si>
  <si>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</si>
  <si>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</si>
  <si>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</si>
  <si>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</si>
  <si>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</si>
  <si>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</si>
  <si>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</si>
  <si>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</si>
  <si>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</si>
  <si>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</si>
  <si>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</si>
  <si>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</si>
  <si>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</si>
  <si>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</si>
  <si>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</si>
  <si>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</si>
  <si>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</si>
  <si>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</si>
  <si>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</si>
  <si>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</si>
  <si>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</si>
  <si>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</si>
  <si>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</si>
  <si>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</si>
  <si>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</si>
  <si>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</si>
  <si>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</si>
  <si>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</si>
  <si>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</si>
  <si>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</si>
  <si>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</si>
  <si>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</si>
  <si>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</si>
  <si>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</si>
  <si>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</si>
  <si>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</si>
  <si>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</si>
  <si>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</si>
  <si>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</si>
  <si>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</si>
  <si>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</si>
  <si>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</si>
  <si>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</si>
  <si>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</si>
  <si>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</si>
  <si>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</si>
  <si>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</si>
  <si>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</si>
  <si>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</si>
  <si>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</si>
  <si>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</si>
  <si>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</si>
  <si>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</si>
  <si>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</si>
  <si>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</si>
  <si>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</si>
  <si>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</si>
  <si>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</si>
  <si>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</si>
  <si>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</si>
  <si>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</si>
  <si>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</si>
  <si>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</si>
  <si>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</si>
  <si>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</si>
  <si>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</si>
  <si>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</si>
  <si>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</si>
  <si>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</si>
  <si>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</si>
  <si>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</si>
  <si>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</si>
  <si>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</si>
  <si>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</si>
  <si>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</si>
  <si>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</si>
  <si>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</si>
  <si>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</si>
  <si>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</si>
  <si>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</si>
  <si>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</si>
  <si>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</si>
  <si>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</si>
  <si>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</si>
  <si>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</si>
  <si>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</si>
  <si>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</si>
  <si>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</si>
  <si>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</si>
  <si>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</si>
  <si>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</si>
  <si>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</si>
  <si>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</si>
  <si>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</si>
  <si>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</si>
  <si>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</si>
  <si>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</si>
  <si>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</si>
  <si>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</si>
  <si>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</si>
  <si>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</si>
  <si>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</si>
  <si>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</si>
  <si>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</si>
  <si>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</si>
  <si>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</si>
  <si>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</si>
  <si>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</si>
  <si>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</si>
  <si>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</si>
  <si>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</si>
  <si>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</si>
  <si>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</si>
  <si>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</si>
  <si>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</si>
  <si>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</si>
  <si>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</si>
  <si>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</si>
  <si>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</si>
  <si>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</si>
  <si>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</si>
  <si>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</si>
  <si>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</si>
  <si>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</si>
  <si>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</si>
  <si>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</si>
  <si>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</si>
  <si>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</si>
  <si>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</si>
  <si>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</si>
  <si>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</si>
  <si>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</si>
  <si>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</si>
  <si>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</si>
  <si>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</si>
  <si>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</si>
  <si>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</si>
  <si>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</si>
  <si>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</si>
  <si>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</si>
  <si>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</si>
  <si>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</si>
  <si>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</si>
  <si>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</si>
  <si>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</si>
  <si>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</si>
  <si>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</si>
  <si>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</si>
  <si>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</si>
  <si>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</si>
  <si>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</si>
  <si>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</si>
  <si>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</si>
  <si>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</si>
  <si>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</si>
  <si>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</si>
  <si>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</si>
  <si>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</si>
  <si>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</si>
  <si>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</si>
  <si>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</si>
  <si>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</si>
  <si>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</si>
  <si>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</si>
  <si>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</si>
  <si>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</si>
  <si>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</si>
  <si>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</si>
  <si>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</si>
  <si>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</si>
  <si>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</si>
  <si>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</si>
  <si>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</si>
  <si>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</si>
  <si>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</si>
  <si>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</si>
  <si>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</si>
  <si>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</si>
  <si>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</si>
  <si>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</si>
  <si>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</si>
  <si>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</si>
  <si>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</si>
  <si>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</si>
  <si>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</si>
  <si>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</si>
  <si>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</si>
  <si>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</si>
  <si>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</si>
  <si>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</si>
  <si>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</si>
  <si>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</si>
  <si>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</si>
  <si>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</si>
  <si>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</si>
  <si>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</si>
  <si>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</si>
  <si>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</si>
  <si>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</si>
  <si>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</si>
  <si>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</si>
  <si>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</si>
  <si>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</si>
  <si>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</si>
  <si>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</si>
  <si>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</si>
  <si>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</si>
  <si>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</si>
  <si>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</si>
  <si>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</si>
  <si>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</si>
  <si>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</si>
  <si>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</si>
  <si>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</si>
  <si>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</si>
  <si>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</si>
  <si>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</si>
  <si>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</si>
  <si>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</si>
  <si>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</si>
  <si>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</si>
  <si>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</si>
  <si>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</si>
  <si>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</si>
  <si>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</si>
  <si>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</si>
  <si>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</si>
  <si>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</si>
  <si>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</si>
  <si>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</si>
  <si>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</si>
  <si>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</si>
  <si>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</si>
  <si>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</si>
  <si>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</si>
  <si>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</si>
  <si>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</si>
  <si>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</si>
  <si>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</si>
  <si>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</si>
  <si>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</si>
  <si>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</si>
  <si>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</si>
  <si>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</si>
  <si>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</si>
  <si>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</si>
  <si>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</si>
  <si>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</si>
  <si>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</si>
  <si>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</si>
  <si>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</si>
  <si>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</si>
  <si>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</si>
  <si>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</si>
  <si>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</si>
  <si>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</si>
  <si>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</si>
  <si>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</si>
  <si>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</si>
  <si>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</si>
  <si>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</si>
  <si>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</si>
  <si>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</si>
  <si>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</si>
  <si>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</si>
  <si>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</si>
  <si>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</si>
  <si>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</si>
  <si>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</si>
  <si>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</si>
  <si>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</si>
  <si>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</si>
  <si>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</si>
  <si>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</si>
  <si>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</si>
  <si>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</si>
  <si>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</si>
  <si>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</si>
  <si>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</si>
  <si>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</si>
  <si>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</si>
  <si>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</si>
  <si>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</si>
  <si>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</si>
  <si>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</si>
  <si>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</si>
  <si>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</si>
  <si>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</si>
  <si>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</si>
  <si>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</si>
  <si>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</si>
  <si>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</si>
  <si>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</si>
  <si>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</si>
  <si>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</si>
  <si>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</si>
  <si>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</si>
  <si>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</si>
  <si>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</si>
  <si>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</si>
  <si>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</si>
  <si>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</si>
  <si>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</si>
  <si>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</si>
  <si>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</si>
  <si>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</si>
  <si>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</si>
  <si>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</si>
  <si>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</si>
  <si>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</si>
  <si>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</si>
  <si>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</si>
  <si>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</si>
  <si>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</si>
  <si>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</si>
  <si>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</si>
  <si>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</si>
  <si>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</si>
  <si>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</si>
  <si>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</si>
  <si>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</si>
  <si>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</si>
  <si>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</si>
  <si>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</si>
  <si>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</si>
  <si>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</si>
  <si>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</si>
  <si>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</si>
  <si>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</si>
  <si>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</si>
  <si>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</si>
  <si>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</si>
  <si>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</si>
  <si>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</si>
  <si>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</si>
  <si>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</si>
  <si>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</si>
  <si>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</si>
  <si>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</si>
  <si>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</si>
  <si>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</si>
  <si>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</si>
  <si>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</si>
  <si>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</si>
  <si>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</si>
  <si>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</si>
  <si>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</si>
  <si>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</si>
  <si>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</si>
  <si>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</si>
  <si>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</si>
  <si>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</si>
  <si>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</si>
  <si>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</si>
  <si>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</si>
  <si>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</si>
  <si>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</si>
  <si>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</si>
  <si>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</si>
  <si>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</si>
  <si>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</si>
  <si>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</si>
  <si>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</si>
  <si>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</si>
  <si>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</si>
  <si>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</si>
  <si>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232020151</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</si>
  <si>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</si>
  <si>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232020153</t>
  </si>
  <si>
    <t>232020145</t>
  </si>
  <si>
    <t>232020149</t>
  </si>
  <si>
    <t>2021-23-10000791</t>
  </si>
  <si>
    <t>ADOLFO ANDRES MERCADO DE HOYOS</t>
  </si>
  <si>
    <t>CALLE 102 BARRIO FARO 1 VIAS AGUAS NEGRAS</t>
  </si>
  <si>
    <t>3126379699</t>
  </si>
  <si>
    <t>FUNCAUNIPAZ2019@GMAIL.COM</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</si>
  <si>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</si>
  <si>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2101244</t>
  </si>
  <si>
    <t>BRINDAR EDUCACION INICIAL EN EL MARCO DE LA ATENCION INTEGRAL A NIÑAS Y NIÑOS Y MUJERES GESTANTES CUANDO APLIQUE 1296 CUPOS EN LOS SERVICIOS HCB FAMI Y 860 HCB TRADICIONAL COMUNITARIO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</si>
</sst>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4" zoomScale="85" zoomScaleNormal="85" zoomScaleSheetLayoutView="40" zoomScalePageLayoutView="40" workbookViewId="0">
      <selection activeCell="O34" sqref="O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2681</v>
      </c>
      <c r="D15" s="35"/>
      <c r="E15" s="35"/>
      <c r="F15" s="5"/>
      <c r="G15" s="32" t="s">
        <v>1168</v>
      </c>
      <c r="H15" s="103" t="s">
        <v>220</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901334330</v>
      </c>
      <c r="C20" s="5"/>
      <c r="D20" s="73"/>
      <c r="E20" s="5"/>
      <c r="F20" s="5"/>
      <c r="G20" s="5"/>
      <c r="H20" s="242"/>
      <c r="I20" s="148" t="s">
        <v>220</v>
      </c>
      <c r="J20" s="149" t="s">
        <v>497</v>
      </c>
      <c r="K20" s="150">
        <v>3365322048</v>
      </c>
      <c r="L20" s="151">
        <v>44194</v>
      </c>
      <c r="M20" s="151">
        <v>44561</v>
      </c>
      <c r="N20" s="134">
        <f>+(M20-L20)/30</f>
        <v>12.233333333333333</v>
      </c>
      <c r="O20" s="137"/>
      <c r="U20" s="133"/>
      <c r="V20" s="105">
        <f ca="1">NOW()</f>
        <v>44194.681603356483</v>
      </c>
      <c r="W20" s="105">
        <f ca="1">NOW()</f>
        <v>44194.681603356483</v>
      </c>
    </row>
    <row r="21" spans="1:23" ht="30" customHeight="1" outlineLevel="1" x14ac:dyDescent="0.25">
      <c r="A21" s="9"/>
      <c r="B21" s="71"/>
      <c r="C21" s="5"/>
      <c r="D21" s="5"/>
      <c r="E21" s="5"/>
      <c r="F21" s="5"/>
      <c r="G21" s="5"/>
      <c r="H21" s="70"/>
      <c r="I21" s="148" t="s">
        <v>220</v>
      </c>
      <c r="J21" s="149" t="s">
        <v>510</v>
      </c>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CAMINEMOS UNIDOS DE LAS MANOS POR LA PAZ</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2686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2687</v>
      </c>
      <c r="E48" s="144">
        <v>43948</v>
      </c>
      <c r="F48" s="144">
        <v>44165</v>
      </c>
      <c r="G48" s="159">
        <f>IF(AND(E48&lt;&gt;"",F48&lt;&gt;""),((F48-E48)/30),"")</f>
        <v>7.2333333333333334</v>
      </c>
      <c r="H48" s="121" t="s">
        <v>2688</v>
      </c>
      <c r="I48" s="113" t="s">
        <v>220</v>
      </c>
      <c r="J48" s="113" t="s">
        <v>497</v>
      </c>
      <c r="K48" s="122">
        <v>3590238199</v>
      </c>
      <c r="L48" s="115" t="s">
        <v>26</v>
      </c>
      <c r="M48" s="117">
        <v>0.2</v>
      </c>
      <c r="N48" s="115" t="s">
        <v>27</v>
      </c>
      <c r="O48" s="115" t="s">
        <v>1148</v>
      </c>
      <c r="P48" s="78"/>
    </row>
    <row r="49" spans="1:16" s="6" customFormat="1" ht="24.75" customHeight="1" x14ac:dyDescent="0.25">
      <c r="A49" s="142">
        <v>2</v>
      </c>
      <c r="B49" s="121"/>
      <c r="C49" s="112"/>
      <c r="D49" s="120"/>
      <c r="E49" s="144"/>
      <c r="F49" s="144"/>
      <c r="G49" s="159" t="str">
        <f t="shared" ref="G49:G50" si="2">IF(AND(E49&lt;&gt;"",F49&lt;&gt;""),((F49-E49)/30),"")</f>
        <v/>
      </c>
      <c r="H49" s="114"/>
      <c r="I49" s="113"/>
      <c r="J49" s="113"/>
      <c r="K49" s="122"/>
      <c r="L49" s="115"/>
      <c r="M49" s="117"/>
      <c r="N49" s="115"/>
      <c r="O49" s="115"/>
      <c r="P49" s="78"/>
    </row>
    <row r="50" spans="1:16" s="6" customFormat="1" ht="24.75" customHeight="1" x14ac:dyDescent="0.25">
      <c r="A50" s="142">
        <v>3</v>
      </c>
      <c r="B50" s="121"/>
      <c r="C50" s="112"/>
      <c r="D50" s="120"/>
      <c r="E50" s="144"/>
      <c r="F50" s="144"/>
      <c r="G50" s="159" t="str">
        <f t="shared" si="2"/>
        <v/>
      </c>
      <c r="H50" s="121"/>
      <c r="I50" s="113"/>
      <c r="J50" s="113"/>
      <c r="K50" s="122"/>
      <c r="L50" s="115"/>
      <c r="M50" s="117"/>
      <c r="N50" s="115"/>
      <c r="O50" s="115"/>
      <c r="P50" s="78"/>
    </row>
    <row r="51" spans="1:16" s="6" customFormat="1" ht="24.75" customHeight="1" outlineLevel="1" x14ac:dyDescent="0.25">
      <c r="A51" s="142">
        <v>4</v>
      </c>
      <c r="B51" s="121"/>
      <c r="C51" s="112"/>
      <c r="D51" s="120"/>
      <c r="E51" s="144"/>
      <c r="F51" s="144"/>
      <c r="G51" s="159" t="str">
        <f t="shared" ref="G51:G107" si="3">IF(AND(E51&lt;&gt;"",F51&lt;&gt;""),((F51-E51)/30),"")</f>
        <v/>
      </c>
      <c r="H51" s="114"/>
      <c r="I51" s="113"/>
      <c r="J51" s="113"/>
      <c r="K51" s="122"/>
      <c r="L51" s="115"/>
      <c r="M51" s="117"/>
      <c r="N51" s="115"/>
      <c r="O51" s="115"/>
      <c r="P51" s="78"/>
    </row>
    <row r="52" spans="1:16" s="7" customFormat="1" ht="24.75" customHeight="1" outlineLevel="1" x14ac:dyDescent="0.25">
      <c r="A52" s="143">
        <v>5</v>
      </c>
      <c r="B52" s="111"/>
      <c r="C52" s="112"/>
      <c r="D52" s="110"/>
      <c r="E52" s="144"/>
      <c r="F52" s="144"/>
      <c r="G52" s="159" t="str">
        <f t="shared" si="3"/>
        <v/>
      </c>
      <c r="H52" s="119"/>
      <c r="I52" s="113"/>
      <c r="J52" s="113"/>
      <c r="K52" s="116"/>
      <c r="L52" s="115"/>
      <c r="M52" s="117"/>
      <c r="N52" s="115"/>
      <c r="O52" s="115"/>
      <c r="P52" s="79"/>
    </row>
    <row r="53" spans="1:16" s="7" customFormat="1" ht="24.75" customHeight="1" outlineLevel="1" x14ac:dyDescent="0.25">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2676</v>
      </c>
      <c r="E114" s="144">
        <v>43885</v>
      </c>
      <c r="F114" s="144">
        <v>44196</v>
      </c>
      <c r="G114" s="159">
        <f>IF(AND(E114&lt;&gt;"",F114&lt;&gt;""),((F114-E114)/30),"")</f>
        <v>10.366666666666667</v>
      </c>
      <c r="H114" s="121" t="s">
        <v>2677</v>
      </c>
      <c r="I114" s="120" t="s">
        <v>220</v>
      </c>
      <c r="J114" s="120" t="s">
        <v>497</v>
      </c>
      <c r="K114" s="122">
        <v>2452186458</v>
      </c>
      <c r="L114" s="100">
        <f>+IF(AND(K114&gt;0,O114="Ejecución"),(K114/877802)*Tabla28[[#This Row],[% participación]],IF(AND(K114&gt;0,O114&lt;&gt;"Ejecución"),"-",""))</f>
        <v>2793.5530541055955</v>
      </c>
      <c r="M114" s="123" t="s">
        <v>1148</v>
      </c>
      <c r="N114" s="172">
        <v>1</v>
      </c>
      <c r="O114" s="161" t="s">
        <v>1150</v>
      </c>
      <c r="P114" s="78"/>
    </row>
    <row r="115" spans="1:16" s="6" customFormat="1" ht="24.75" customHeight="1" x14ac:dyDescent="0.25">
      <c r="A115" s="142">
        <v>2</v>
      </c>
      <c r="B115" s="160" t="s">
        <v>2664</v>
      </c>
      <c r="C115" s="162" t="s">
        <v>31</v>
      </c>
      <c r="D115" s="120" t="s">
        <v>2678</v>
      </c>
      <c r="E115" s="144">
        <v>43885</v>
      </c>
      <c r="F115" s="144">
        <v>44196</v>
      </c>
      <c r="G115" s="159">
        <f t="shared" ref="G115:G116" si="4">IF(AND(E115&lt;&gt;"",F115&lt;&gt;""),((F115-E115)/30),"")</f>
        <v>10.366666666666667</v>
      </c>
      <c r="H115" s="121" t="s">
        <v>2677</v>
      </c>
      <c r="I115" s="63" t="s">
        <v>220</v>
      </c>
      <c r="J115" s="63" t="s">
        <v>497</v>
      </c>
      <c r="K115" s="122">
        <v>2183531288</v>
      </c>
      <c r="L115" s="100">
        <f>+IF(AND(K115&gt;0,O115="Ejecución"),(K115/877802)*Tabla28[[#This Row],[% participación]],IF(AND(K115&gt;0,O115&lt;&gt;"Ejecución"),"-",""))</f>
        <v>2487.4986477588341</v>
      </c>
      <c r="M115" s="65" t="s">
        <v>1148</v>
      </c>
      <c r="N115" s="172">
        <v>1</v>
      </c>
      <c r="O115" s="161" t="s">
        <v>1150</v>
      </c>
      <c r="P115" s="78"/>
    </row>
    <row r="116" spans="1:16" s="6" customFormat="1" ht="24.75" customHeight="1" x14ac:dyDescent="0.25">
      <c r="A116" s="142">
        <v>3</v>
      </c>
      <c r="B116" s="160" t="s">
        <v>2664</v>
      </c>
      <c r="C116" s="162" t="s">
        <v>31</v>
      </c>
      <c r="D116" s="120" t="s">
        <v>2679</v>
      </c>
      <c r="E116" s="144">
        <v>43885</v>
      </c>
      <c r="F116" s="144">
        <v>44196</v>
      </c>
      <c r="G116" s="159">
        <f t="shared" si="4"/>
        <v>10.366666666666667</v>
      </c>
      <c r="H116" s="121" t="s">
        <v>2677</v>
      </c>
      <c r="I116" s="63" t="s">
        <v>220</v>
      </c>
      <c r="J116" s="63" t="s">
        <v>490</v>
      </c>
      <c r="K116" s="122">
        <v>2301953645</v>
      </c>
      <c r="L116" s="100">
        <f>+IF(AND(K116&gt;0,O116="Ejecución"),(K116/877802)*Tabla28[[#This Row],[% participación]],IF(AND(K116&gt;0,O116&lt;&gt;"Ejecución"),"-",""))</f>
        <v>2622.4064709353588</v>
      </c>
      <c r="M116" s="65" t="s">
        <v>1148</v>
      </c>
      <c r="N116" s="172">
        <v>1</v>
      </c>
      <c r="O116" s="161" t="s">
        <v>1150</v>
      </c>
      <c r="P116" s="78"/>
    </row>
    <row r="117" spans="1:16" s="6" customFormat="1" ht="24.75" customHeight="1" outlineLevel="1" x14ac:dyDescent="0.25">
      <c r="A117" s="142">
        <v>4</v>
      </c>
      <c r="B117" s="160" t="s">
        <v>2664</v>
      </c>
      <c r="C117" s="162" t="s">
        <v>31</v>
      </c>
      <c r="D117" s="120" t="s">
        <v>2680</v>
      </c>
      <c r="E117" s="144">
        <v>43885</v>
      </c>
      <c r="F117" s="144">
        <v>44196</v>
      </c>
      <c r="G117" s="159">
        <f t="shared" ref="G117:G159" si="5">IF(AND(E117&lt;&gt;"",F117&lt;&gt;""),((F117-E117)/30),"")</f>
        <v>10.366666666666667</v>
      </c>
      <c r="H117" s="121" t="s">
        <v>2677</v>
      </c>
      <c r="I117" s="63" t="s">
        <v>220</v>
      </c>
      <c r="J117" s="63" t="s">
        <v>503</v>
      </c>
      <c r="K117" s="122">
        <v>2795298491</v>
      </c>
      <c r="L117" s="100">
        <f>+IF(AND(K117&gt;0,O117="Ejecución"),(K117/877802)*Tabla28[[#This Row],[% participación]],IF(AND(K117&gt;0,O117&lt;&gt;"Ejecución"),"-",""))</f>
        <v>3184.4293941002643</v>
      </c>
      <c r="M117" s="65" t="s">
        <v>1148</v>
      </c>
      <c r="N117" s="172">
        <v>1</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168266102.40000001</v>
      </c>
      <c r="F185" s="92"/>
      <c r="G185" s="93"/>
      <c r="H185" s="88"/>
      <c r="I185" s="90" t="s">
        <v>2627</v>
      </c>
      <c r="J185" s="165">
        <f>+SUM(M179:M183)</f>
        <v>0.03</v>
      </c>
      <c r="K185" s="235" t="s">
        <v>2628</v>
      </c>
      <c r="L185" s="235"/>
      <c r="M185" s="94">
        <f>+J185*(SUM(K20:K35))</f>
        <v>100959661.44</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43816</v>
      </c>
      <c r="D193" s="5"/>
      <c r="E193" s="125">
        <v>3378</v>
      </c>
      <c r="F193" s="5"/>
      <c r="G193" s="5"/>
      <c r="H193" s="146" t="s">
        <v>2682</v>
      </c>
      <c r="J193" s="5"/>
      <c r="K193" s="126">
        <v>43885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2682</v>
      </c>
      <c r="D212" s="21"/>
      <c r="G212" s="27" t="s">
        <v>2621</v>
      </c>
      <c r="H212" s="147" t="s">
        <v>2684</v>
      </c>
      <c r="J212" s="27" t="s">
        <v>2623</v>
      </c>
      <c r="K212" s="146"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schemas.microsoft.com/office/infopath/2007/PartnerControls"/>
    <ds:schemaRef ds:uri="a65d333d-5b59-4810-bc94-b80d9325abbc"/>
    <ds:schemaRef ds:uri="http://purl.org/dc/elements/1.1/"/>
    <ds:schemaRef ds:uri="http://schemas.microsoft.com/office/2006/metadata/properties"/>
    <ds:schemaRef ds:uri="http://purl.org/dc/terms/"/>
    <ds:schemaRef ds:uri="http://schemas.openxmlformats.org/package/2006/metadata/core-propertie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2020-12-29T21:21:43Z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