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ESER\BOLIVAR\"/>
    </mc:Choice>
  </mc:AlternateContent>
  <xr:revisionPtr revIDLastSave="0" documentId="13_ncr:1_{BA4797D7-C8A8-4D98-B026-33DB16A4EEE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<sst xmlns="http://schemas.openxmlformats.org/spreadsheetml/2006/main" count="3063" uniqueCount="2690">
  <si>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</si>
  <si>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</si>
  <si>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</si>
  <si>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</si>
  <si>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</si>
  <si>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</si>
  <si>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</si>
  <si>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</si>
  <si>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</si>
  <si>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</si>
  <si>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</si>
  <si>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</si>
  <si>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</si>
  <si>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</si>
  <si>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</si>
  <si>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</si>
  <si>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</si>
  <si>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</si>
  <si>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</si>
  <si>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</si>
  <si>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</si>
  <si>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</si>
  <si>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</si>
  <si>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</si>
  <si>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</si>
  <si>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</si>
  <si>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</si>
  <si>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</si>
  <si>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</si>
  <si>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</si>
  <si>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</si>
  <si>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</si>
  <si>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</si>
  <si>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</si>
  <si>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</si>
  <si>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</si>
  <si>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</si>
  <si>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</si>
  <si>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</si>
  <si>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</si>
  <si>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</si>
  <si>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</si>
  <si>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</si>
  <si>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</si>
  <si>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</si>
  <si>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</si>
  <si>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</si>
  <si>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</si>
  <si>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</si>
  <si>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</si>
  <si>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</si>
  <si>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</si>
  <si>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</si>
  <si>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</si>
  <si>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</si>
  <si>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</si>
  <si>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</si>
  <si>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</si>
  <si>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</si>
  <si>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</si>
  <si>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</si>
  <si>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</si>
  <si>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</si>
  <si>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</si>
  <si>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</si>
  <si>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</si>
  <si>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</si>
  <si>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</si>
  <si>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</si>
  <si>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</si>
  <si>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</si>
  <si>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</si>
  <si>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</si>
  <si>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</si>
  <si>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</si>
  <si>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</si>
  <si>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</si>
  <si>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</si>
  <si>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</si>
  <si>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</si>
  <si>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</si>
  <si>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</si>
  <si>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</si>
  <si>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</si>
  <si>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</si>
  <si>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</si>
  <si>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</si>
  <si>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</si>
  <si>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</si>
  <si>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</si>
  <si>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</si>
  <si>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</si>
  <si>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</si>
  <si>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</si>
  <si>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</si>
  <si>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</si>
  <si>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</si>
  <si>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</si>
  <si>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</si>
  <si>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</si>
  <si>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</si>
  <si>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</si>
  <si>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</si>
  <si>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</si>
  <si>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</si>
  <si>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</si>
  <si>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</si>
  <si>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</si>
  <si>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</si>
  <si>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</si>
  <si>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</si>
  <si>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</si>
  <si>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</si>
  <si>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</si>
  <si>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</si>
  <si>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</si>
  <si>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</si>
  <si>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</si>
  <si>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</si>
  <si>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</si>
  <si>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</si>
  <si>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</si>
  <si>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</si>
  <si>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</si>
  <si>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</si>
  <si>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</si>
  <si>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</si>
  <si>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</si>
  <si>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</si>
  <si>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</si>
  <si>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</si>
  <si>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</si>
  <si>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</si>
  <si>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</si>
  <si>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</si>
  <si>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</si>
  <si>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</si>
  <si>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</si>
  <si>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</si>
  <si>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</si>
  <si>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</si>
  <si>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</si>
  <si>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</si>
  <si>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</si>
  <si>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</si>
  <si>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</si>
  <si>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</si>
  <si>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</si>
  <si>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</si>
  <si>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</si>
  <si>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</si>
  <si>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</si>
  <si>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</si>
  <si>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</si>
  <si>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</si>
  <si>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</si>
  <si>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</si>
  <si>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</si>
  <si>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</si>
  <si>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</si>
  <si>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</si>
  <si>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</si>
  <si>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</si>
  <si>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</si>
  <si>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</si>
  <si>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</si>
  <si>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</si>
  <si>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</si>
  <si>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</si>
  <si>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</si>
  <si>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</si>
  <si>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</si>
  <si>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</si>
  <si>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</si>
  <si>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</si>
  <si>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</si>
  <si>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</si>
  <si>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</si>
  <si>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</si>
  <si>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</si>
  <si>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</si>
  <si>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</si>
  <si>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</si>
  <si>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</si>
  <si>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</si>
  <si>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</si>
  <si>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</si>
  <si>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</si>
  <si>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</si>
  <si>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</si>
  <si>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</si>
  <si>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</si>
  <si>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</si>
  <si>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</si>
  <si>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</si>
  <si>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</si>
  <si>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</si>
  <si>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</si>
  <si>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</si>
  <si>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</si>
  <si>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</si>
  <si>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</si>
  <si>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</si>
  <si>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</si>
  <si>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</si>
  <si>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</si>
  <si>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</si>
  <si>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</si>
  <si>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</si>
  <si>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</si>
  <si>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</si>
  <si>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</si>
  <si>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</si>
  <si>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</si>
  <si>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</si>
  <si>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</si>
  <si>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</si>
  <si>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</si>
  <si>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</si>
  <si>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</si>
  <si>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</si>
  <si>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</si>
  <si>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</si>
  <si>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</si>
  <si>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</si>
  <si>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</si>
  <si>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</si>
  <si>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</si>
  <si>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</si>
  <si>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</si>
  <si>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</si>
  <si>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</si>
  <si>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</si>
  <si>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</si>
  <si>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</si>
  <si>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</si>
  <si>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</si>
  <si>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</si>
  <si>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</si>
  <si>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</si>
  <si>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</si>
  <si>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</si>
  <si>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</si>
  <si>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</si>
  <si>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</si>
  <si>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</si>
  <si>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</si>
  <si>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</si>
  <si>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</si>
  <si>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</si>
  <si>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</si>
  <si>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</si>
  <si>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</si>
  <si>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</si>
  <si>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</si>
  <si>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</si>
  <si>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</si>
  <si>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</si>
  <si>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</si>
  <si>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</si>
  <si>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</si>
  <si>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</si>
  <si>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</si>
  <si>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</si>
  <si>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</si>
  <si>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</si>
  <si>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</si>
  <si>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</si>
  <si>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</si>
  <si>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</si>
  <si>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</si>
  <si>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</si>
  <si>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</si>
  <si>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</si>
  <si>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</si>
  <si>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</si>
  <si>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</si>
  <si>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</si>
  <si>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</si>
  <si>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</si>
  <si>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</si>
  <si>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</si>
  <si>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</si>
  <si>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</si>
  <si>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</si>
  <si>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</si>
  <si>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</si>
  <si>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</si>
  <si>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</si>
  <si>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</si>
  <si>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</si>
  <si>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</si>
  <si>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</si>
  <si>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</si>
  <si>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</si>
  <si>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</si>
  <si>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</si>
  <si>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</si>
  <si>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</si>
  <si>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</si>
  <si>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</si>
  <si>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</si>
  <si>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</si>
  <si>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</si>
  <si>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</si>
  <si>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</si>
  <si>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</si>
  <si>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</si>
  <si>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</si>
  <si>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</si>
  <si>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</si>
  <si>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</si>
  <si>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</si>
  <si>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</si>
  <si>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</si>
  <si>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</si>
  <si>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</si>
  <si>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</si>
  <si>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</si>
  <si>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</si>
  <si>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</si>
  <si>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</si>
  <si>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</si>
  <si>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</si>
  <si>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</si>
  <si>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</si>
  <si>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</si>
  <si>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</si>
  <si>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</si>
  <si>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</si>
  <si>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</si>
  <si>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</si>
  <si>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</si>
  <si>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</si>
  <si>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</si>
  <si>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</si>
  <si>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</si>
  <si>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</si>
  <si>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</si>
  <si>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</si>
  <si>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</si>
  <si>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</si>
  <si>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</si>
  <si>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</si>
  <si>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</si>
  <si>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</si>
  <si>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</si>
  <si>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</si>
  <si>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</si>
  <si>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</si>
  <si>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</si>
  <si>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</si>
  <si>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</si>
  <si>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</si>
  <si>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</si>
  <si>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</si>
  <si>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</si>
  <si>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</si>
  <si>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</si>
  <si>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</si>
  <si>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</si>
  <si>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</si>
  <si>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</si>
  <si>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</si>
  <si>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</si>
  <si>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</si>
  <si>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</si>
  <si>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</si>
  <si>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</si>
  <si>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</si>
  <si>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</si>
  <si>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</si>
  <si>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</si>
  <si>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</si>
  <si>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</si>
  <si>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</si>
  <si>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</si>
  <si>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</si>
  <si>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</si>
  <si>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</si>
  <si>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</si>
  <si>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</si>
  <si>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</si>
  <si>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</si>
  <si>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</si>
  <si>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</si>
  <si>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</si>
  <si>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</si>
  <si>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</si>
  <si>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</si>
  <si>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</si>
  <si>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</si>
  <si>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</si>
  <si>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</si>
  <si>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</si>
  <si>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</si>
  <si>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</si>
  <si>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</si>
  <si>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</si>
  <si>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</si>
  <si>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</si>
  <si>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</si>
  <si>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</si>
  <si>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</si>
  <si>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</si>
  <si>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</si>
  <si>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</si>
  <si>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</si>
  <si>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</si>
  <si>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</si>
  <si>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</si>
  <si>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</si>
  <si>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</si>
  <si>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</si>
  <si>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</si>
  <si>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</si>
  <si>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</si>
  <si>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</si>
  <si>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</si>
  <si>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</si>
  <si>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</si>
  <si>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</si>
  <si>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</si>
  <si>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</si>
  <si>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</si>
  <si>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</si>
  <si>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</si>
  <si>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</si>
  <si>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</si>
  <si>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</si>
  <si>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</si>
  <si>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</si>
  <si>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</si>
  <si>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</si>
  <si>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</si>
  <si>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</si>
  <si>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</si>
  <si>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</si>
  <si>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</si>
  <si>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</si>
  <si>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</si>
  <si>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</si>
  <si>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</si>
  <si>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</si>
  <si>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</si>
  <si>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</si>
  <si>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</si>
  <si>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</si>
  <si>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</si>
  <si>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</si>
  <si>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</si>
  <si>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</si>
  <si>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</si>
  <si>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</si>
  <si>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</si>
  <si>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</si>
  <si>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</si>
  <si>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</si>
  <si>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</si>
  <si>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</si>
  <si>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</si>
  <si>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</si>
  <si>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</si>
  <si>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</si>
  <si>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</si>
  <si>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</si>
  <si>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</si>
  <si>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</si>
  <si>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</si>
  <si>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</si>
  <si>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</si>
  <si>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</si>
  <si>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</si>
  <si>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</si>
  <si>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</si>
  <si>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</si>
  <si>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</si>
  <si>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</si>
  <si>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</si>
  <si>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</si>
  <si>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</si>
  <si>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</si>
  <si>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</si>
  <si>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</si>
  <si>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</si>
  <si>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</si>
  <si>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</si>
  <si>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</si>
  <si>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</si>
  <si>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</si>
  <si>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</si>
  <si>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</si>
  <si>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</si>
  <si>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</si>
  <si>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</si>
  <si>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</si>
  <si>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</si>
  <si>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</si>
  <si>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</si>
  <si>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</si>
  <si>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</si>
  <si>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</si>
  <si>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</si>
  <si>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</si>
  <si>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</si>
  <si>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</si>
  <si>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</si>
  <si>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</si>
  <si>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</si>
  <si>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</si>
  <si>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</si>
  <si>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</si>
  <si>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</si>
  <si>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</si>
  <si>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</si>
  <si>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</si>
  <si>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</si>
  <si>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</si>
  <si>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</si>
  <si>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</si>
  <si>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</si>
  <si>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</si>
  <si>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</si>
  <si>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</si>
  <si>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</si>
  <si>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</si>
  <si>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</si>
  <si>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</si>
  <si>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</si>
  <si>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</si>
  <si>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</si>
  <si>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</si>
  <si>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</si>
  <si>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</si>
  <si>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</si>
  <si>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</si>
  <si>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</si>
  <si>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</si>
  <si>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</si>
  <si>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</si>
  <si>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</si>
  <si>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</si>
  <si>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</si>
  <si>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</si>
  <si>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</si>
  <si>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</si>
  <si>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</si>
  <si>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</si>
  <si>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</si>
  <si>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</si>
  <si>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</si>
  <si>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</si>
  <si>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</si>
  <si>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</si>
  <si>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</si>
  <si>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</si>
  <si>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</si>
  <si>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</si>
  <si>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</si>
  <si>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</si>
  <si>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</si>
  <si>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</si>
  <si>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</si>
  <si>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</si>
  <si>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</si>
  <si>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</si>
  <si>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</si>
  <si>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</si>
  <si>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</si>
  <si>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</si>
  <si>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</si>
  <si>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</si>
  <si>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</si>
  <si>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</si>
  <si>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</si>
  <si>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</si>
  <si>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</si>
  <si>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</si>
  <si>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</si>
  <si>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</si>
  <si>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</si>
  <si>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</si>
  <si>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</si>
  <si>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</si>
  <si>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</si>
  <si>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</si>
  <si>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</si>
  <si>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</si>
  <si>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</si>
  <si>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</si>
  <si>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</si>
  <si>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</si>
  <si>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</si>
  <si>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</si>
  <si>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</si>
  <si>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</si>
  <si>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</si>
  <si>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</si>
  <si>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</si>
  <si>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</si>
  <si>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</si>
  <si>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</si>
  <si>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</si>
  <si>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</si>
  <si>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</si>
  <si>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</si>
  <si>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</si>
  <si>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</si>
  <si>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</si>
  <si>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</si>
  <si>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</si>
  <si>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</si>
  <si>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</si>
  <si>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</si>
  <si>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</si>
  <si>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</si>
  <si>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</si>
  <si>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</si>
  <si>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</si>
  <si>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</si>
  <si>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</si>
  <si>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</si>
  <si>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</si>
  <si>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</si>
  <si>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</si>
  <si>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</si>
  <si>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</si>
  <si>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</si>
  <si>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</si>
  <si>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</si>
  <si>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</si>
  <si>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</si>
  <si>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</si>
  <si>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</si>
  <si>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</si>
  <si>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</si>
  <si>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</si>
  <si>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</si>
  <si>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</si>
  <si>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</si>
  <si>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</si>
  <si>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</si>
  <si>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</si>
  <si>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</si>
  <si>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</si>
  <si>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</si>
  <si>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</si>
  <si>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</si>
  <si>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</si>
  <si>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</si>
  <si>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</si>
  <si>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</si>
  <si>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</si>
  <si>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</si>
  <si>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</si>
  <si>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</si>
  <si>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</si>
  <si>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</si>
  <si>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</si>
  <si>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</si>
  <si>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</si>
  <si>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</si>
  <si>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</si>
  <si>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</si>
  <si>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</si>
  <si>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</si>
  <si>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</si>
  <si>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</si>
  <si>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</si>
  <si>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</si>
  <si>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</si>
  <si>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</si>
  <si>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</si>
  <si>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</si>
  <si>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</si>
  <si>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</si>
  <si>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</si>
  <si>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</si>
  <si>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</si>
  <si>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</si>
  <si>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</si>
  <si>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</si>
  <si>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</si>
  <si>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</si>
  <si>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</si>
  <si>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</si>
  <si>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</si>
  <si>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</si>
  <si>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</si>
  <si>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</si>
  <si>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</si>
  <si>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</si>
  <si>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</si>
  <si>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</si>
  <si>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</si>
  <si>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</si>
  <si>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</si>
  <si>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</si>
  <si>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</si>
  <si>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</si>
  <si>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</si>
  <si>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</si>
  <si>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</si>
  <si>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</si>
  <si>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</si>
  <si>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</si>
  <si>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</si>
  <si>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</si>
  <si>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</si>
  <si>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</si>
  <si>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</si>
  <si>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</si>
  <si>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</si>
  <si>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</si>
  <si>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</si>
  <si>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</si>
  <si>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</si>
  <si>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</si>
  <si>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</si>
  <si>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</si>
  <si>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</si>
  <si>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</si>
  <si>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</si>
  <si>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</si>
  <si>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</si>
  <si>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</si>
  <si>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</si>
  <si>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</si>
  <si>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</si>
  <si>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</si>
  <si>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</si>
  <si>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</si>
  <si>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</si>
  <si>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</si>
  <si>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</si>
  <si>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</si>
  <si>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</si>
  <si>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</si>
  <si>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</si>
  <si>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</si>
  <si>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</si>
  <si>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</si>
  <si>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</si>
  <si>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</si>
  <si>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</si>
  <si>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</si>
  <si>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</si>
  <si>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</si>
  <si>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</si>
  <si>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</si>
  <si>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</si>
  <si>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</si>
  <si>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</si>
  <si>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</si>
  <si>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</si>
  <si>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</si>
  <si>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</si>
  <si>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</si>
  <si>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</si>
  <si>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</si>
  <si>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</si>
  <si>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</si>
  <si>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</si>
  <si>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</si>
  <si>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</si>
  <si>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</si>
  <si>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</si>
  <si>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</si>
  <si>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</si>
  <si>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</si>
  <si>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</si>
  <si>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</si>
  <si>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</si>
  <si>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</si>
  <si>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</si>
  <si>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</si>
  <si>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</si>
  <si>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</si>
  <si>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</si>
  <si>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</si>
  <si>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</si>
  <si>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</si>
  <si>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</si>
  <si>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</si>
  <si>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</si>
  <si>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</si>
  <si>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</si>
  <si>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</si>
  <si>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</si>
  <si>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</si>
  <si>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</si>
  <si>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</si>
  <si>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</si>
  <si>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</si>
  <si>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</si>
  <si>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</si>
  <si>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</si>
  <si>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</si>
  <si>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</si>
  <si>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</si>
  <si>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</si>
  <si>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</si>
  <si>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</si>
  <si>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</si>
  <si>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</si>
  <si>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</si>
  <si>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</si>
  <si>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</si>
  <si>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</si>
  <si>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</si>
  <si>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</si>
  <si>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</si>
  <si>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</si>
  <si>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</si>
  <si>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</si>
  <si>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</si>
  <si>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</si>
  <si>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</si>
  <si>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</si>
  <si>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</si>
  <si>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</si>
  <si>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</si>
  <si>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</si>
  <si>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</si>
  <si>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</si>
  <si>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</si>
  <si>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</si>
  <si>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</si>
  <si>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</si>
  <si>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</si>
  <si>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</si>
  <si>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</si>
  <si>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</si>
  <si>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</si>
  <si>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</si>
  <si>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</si>
  <si>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</si>
  <si>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</si>
  <si>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</si>
  <si>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</si>
  <si>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</si>
  <si>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</si>
  <si>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</si>
  <si>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</si>
  <si>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</si>
  <si>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</si>
  <si>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</si>
  <si>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</si>
  <si>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</si>
  <si>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</si>
  <si>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</si>
  <si>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</si>
  <si>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</si>
  <si>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</si>
  <si>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</si>
  <si>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</si>
  <si>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</si>
  <si>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</si>
  <si>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</si>
  <si>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</si>
  <si>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</si>
  <si>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</si>
  <si>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</si>
  <si>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</si>
  <si>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</si>
  <si>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</si>
  <si>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</si>
  <si>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</si>
  <si>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</si>
  <si>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</si>
  <si>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</si>
  <si>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</si>
  <si>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</si>
  <si>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</si>
  <si>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</si>
  <si>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</si>
  <si>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</si>
  <si>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</si>
  <si>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</si>
  <si>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</si>
  <si>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</si>
  <si>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</si>
  <si>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</si>
  <si>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</si>
  <si>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</si>
  <si>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</si>
  <si>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</si>
  <si>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</si>
  <si>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</si>
  <si>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</si>
  <si>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</si>
  <si>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</si>
  <si>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</si>
  <si>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</si>
  <si>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</si>
  <si>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</si>
  <si>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</si>
  <si>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</si>
  <si>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</si>
  <si>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</si>
  <si>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</si>
  <si>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</si>
  <si>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</si>
  <si>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</si>
  <si>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</si>
  <si>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</si>
  <si>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</si>
  <si>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</si>
  <si>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</si>
  <si>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</si>
  <si>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</si>
  <si>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</si>
  <si>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</si>
  <si>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</si>
  <si>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</si>
  <si>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</si>
  <si>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</si>
  <si>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</si>
  <si>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</si>
  <si>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</si>
  <si>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</si>
  <si>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</si>
  <si>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</si>
  <si>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</si>
  <si>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</si>
  <si>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</si>
  <si>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</si>
  <si>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</si>
  <si>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</si>
  <si>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</si>
  <si>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</si>
  <si>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</si>
  <si>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</si>
  <si>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</si>
  <si>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</si>
  <si>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</si>
  <si>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</si>
  <si>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</si>
  <si>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</si>
  <si>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</si>
  <si>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</si>
  <si>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</si>
  <si>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</si>
  <si>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</si>
  <si>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</si>
  <si>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</si>
  <si>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</si>
  <si>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</si>
  <si>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</si>
  <si>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</si>
  <si>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</si>
  <si>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</si>
  <si>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</si>
  <si>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</si>
  <si>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</si>
  <si>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</si>
  <si>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</si>
  <si>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</si>
  <si>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</si>
  <si>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</si>
  <si>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</si>
  <si>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</si>
  <si>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</si>
  <si>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</si>
  <si>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</si>
  <si>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</si>
  <si>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</si>
  <si>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</si>
  <si>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</si>
  <si>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</si>
  <si>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</si>
  <si>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</si>
  <si>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</si>
  <si>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</si>
  <si>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</si>
  <si>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</si>
  <si>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</si>
  <si>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</si>
  <si>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</si>
  <si>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</si>
  <si>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</si>
  <si>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</si>
  <si>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</si>
  <si>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</si>
  <si>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</si>
  <si>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</si>
  <si>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</si>
  <si>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</si>
  <si>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</si>
  <si>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</si>
  <si>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</si>
  <si>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</si>
  <si>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</si>
  <si>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</si>
  <si>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</si>
  <si>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</si>
  <si>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</si>
  <si>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</si>
  <si>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</si>
  <si>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</si>
  <si>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</si>
  <si>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</si>
  <si>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</si>
  <si>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</si>
  <si>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</si>
  <si>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</si>
  <si>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</si>
  <si>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</si>
  <si>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</si>
  <si>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</si>
  <si>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</si>
  <si>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</si>
  <si>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</si>
  <si>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</si>
  <si>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</si>
  <si>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</si>
  <si>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</si>
  <si>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</si>
  <si>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</si>
  <si>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</si>
  <si>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</si>
  <si>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</si>
  <si>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</si>
  <si>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</si>
  <si>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</si>
  <si>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</si>
  <si>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</si>
  <si>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</si>
  <si>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</si>
  <si>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</si>
  <si>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</si>
  <si>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</si>
  <si>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</si>
  <si>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</si>
  <si>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</si>
  <si>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</si>
  <si>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</si>
  <si>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</si>
  <si>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</si>
  <si>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</si>
  <si>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</si>
  <si>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</si>
  <si>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</si>
  <si>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</si>
  <si>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</si>
  <si>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</si>
  <si>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</si>
  <si>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</si>
  <si>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</si>
  <si>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</si>
  <si>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</si>
  <si>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</si>
  <si>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</si>
  <si>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</si>
  <si>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</si>
  <si>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</si>
  <si>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</si>
  <si>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</si>
  <si>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</si>
  <si>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</si>
  <si>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</si>
  <si>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</si>
  <si>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</si>
  <si>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</si>
  <si>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</si>
  <si>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</si>
  <si>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</si>
  <si>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</si>
  <si>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</si>
  <si>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</si>
  <si>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</si>
  <si>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</si>
  <si>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</si>
  <si>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</si>
  <si>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</si>
  <si>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</si>
  <si>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</si>
  <si>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</si>
  <si>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</si>
  <si>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</si>
  <si>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</si>
  <si>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</si>
  <si>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</si>
  <si>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</si>
  <si>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</si>
  <si>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</si>
  <si>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</si>
  <si>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</si>
  <si>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</si>
  <si>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</si>
  <si>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</si>
  <si>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</si>
  <si>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</si>
  <si>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</si>
  <si>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</si>
  <si>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</si>
  <si>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</si>
  <si>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</si>
  <si>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</si>
  <si>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</si>
  <si>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</si>
  <si>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</si>
  <si>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</si>
  <si>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</si>
  <si>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</si>
  <si>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</si>
  <si>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</si>
  <si>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</si>
  <si>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</si>
  <si>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</si>
  <si>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</si>
  <si>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</si>
  <si>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</si>
  <si>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</si>
  <si>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</si>
  <si>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</si>
  <si>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</si>
  <si>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</si>
  <si>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</si>
  <si>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</si>
  <si>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</si>
  <si>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</si>
  <si>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</si>
  <si>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</si>
  <si>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</si>
  <si>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</si>
  <si>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</si>
  <si>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</si>
  <si>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</si>
  <si>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</si>
  <si>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</si>
  <si>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</si>
  <si>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</si>
  <si>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</si>
  <si>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</si>
  <si>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</si>
  <si>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</si>
  <si>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</si>
  <si>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</si>
  <si>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</si>
  <si>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</si>
  <si>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</si>
  <si>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</si>
  <si>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</si>
  <si>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</si>
  <si>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</si>
  <si>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</si>
  <si>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</si>
  <si>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</si>
  <si>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</si>
  <si>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</si>
  <si>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</si>
  <si>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</si>
  <si>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</si>
  <si>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</si>
  <si>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</si>
  <si>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</si>
  <si>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</si>
  <si>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</si>
  <si>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</si>
  <si>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</si>
  <si>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</si>
  <si>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</si>
  <si>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</si>
  <si>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</si>
  <si>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</si>
  <si>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</si>
  <si>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</si>
  <si>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</si>
  <si>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</si>
  <si>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</si>
  <si>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</si>
  <si>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</si>
  <si>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</si>
  <si>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</si>
  <si>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</si>
  <si>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</si>
  <si>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</si>
  <si>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</si>
  <si>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</si>
  <si>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</si>
  <si>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</si>
  <si>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</si>
  <si>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</si>
  <si>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</si>
  <si>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</si>
  <si>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</si>
  <si>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</si>
  <si>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</si>
  <si>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</si>
  <si>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</si>
  <si>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</si>
  <si>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</si>
  <si>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</si>
  <si>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</si>
  <si>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</si>
  <si>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</si>
  <si>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</si>
  <si>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</si>
  <si>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</si>
  <si>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</si>
  <si>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</si>
  <si>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</si>
  <si>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</si>
  <si>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</si>
  <si>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</si>
  <si>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</si>
  <si>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</si>
  <si>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</si>
  <si>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</si>
  <si>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</si>
  <si>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</si>
  <si>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</si>
  <si>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</si>
  <si>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</si>
  <si>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</si>
  <si>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</si>
  <si>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</si>
  <si>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</si>
  <si>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</si>
  <si>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</si>
  <si>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</si>
  <si>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</si>
  <si>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</si>
  <si>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</si>
  <si>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</si>
  <si>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</si>
  <si>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</si>
  <si>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</si>
  <si>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</si>
  <si>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</si>
  <si>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</si>
  <si>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</si>
  <si>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</si>
  <si>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</si>
  <si>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</si>
  <si>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</si>
  <si>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</si>
  <si>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</si>
  <si>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</si>
  <si>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</si>
  <si>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</si>
  <si>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</si>
  <si>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</si>
  <si>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</si>
  <si>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</si>
  <si>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</si>
  <si>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</si>
  <si>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</si>
  <si>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</si>
  <si>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</si>
  <si>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</si>
  <si>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</si>
  <si>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</si>
  <si>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</si>
  <si>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</si>
  <si>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</si>
  <si>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</si>
  <si>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</si>
  <si>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</si>
  <si>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</si>
  <si>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</si>
  <si>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</si>
  <si>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</si>
  <si>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</si>
  <si>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</si>
  <si>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</si>
  <si>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</si>
  <si>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</si>
  <si>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</si>
  <si>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</si>
  <si>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</si>
  <si>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</si>
  <si>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</si>
  <si>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</si>
  <si>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</si>
  <si>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</si>
  <si>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</si>
  <si>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</si>
  <si>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</si>
  <si>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</si>
  <si>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</si>
  <si>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</si>
  <si>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</si>
  <si>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</si>
  <si>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</si>
  <si>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</si>
  <si>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</si>
  <si>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</si>
  <si>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</si>
  <si>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</si>
  <si>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</si>
  <si>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</si>
  <si>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</si>
  <si>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</si>
  <si>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</si>
  <si>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</si>
  <si>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</si>
  <si>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</si>
  <si>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</si>
  <si>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</si>
  <si>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</si>
  <si>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</si>
  <si>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</si>
  <si>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</si>
  <si>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</si>
  <si>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</si>
  <si>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</si>
  <si>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</si>
  <si>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</si>
  <si>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</si>
  <si>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</si>
  <si>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</si>
  <si>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</si>
  <si>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</si>
  <si>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</si>
  <si>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</si>
  <si>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</si>
  <si>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</si>
  <si>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</si>
  <si>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</si>
  <si>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</si>
  <si>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</si>
  <si>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</si>
  <si>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</si>
  <si>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</si>
  <si>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</si>
  <si>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</si>
  <si>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</si>
  <si>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</si>
  <si>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</si>
  <si>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</si>
  <si>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</si>
  <si>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</si>
  <si>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</si>
  <si>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</si>
  <si>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</si>
  <si>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</si>
  <si>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</si>
  <si>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</si>
  <si>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</si>
  <si>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</si>
  <si>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</si>
  <si>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</si>
  <si>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</si>
  <si>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</si>
  <si>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</si>
  <si>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</si>
  <si>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</si>
  <si>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</si>
  <si>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</si>
  <si>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</si>
  <si>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</si>
  <si>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</si>
  <si>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</si>
  <si>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</si>
  <si>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</si>
  <si>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</si>
  <si>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</si>
  <si>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</si>
  <si>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</si>
  <si>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</si>
  <si>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</si>
  <si>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</si>
  <si>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</si>
  <si>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</si>
  <si>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</si>
  <si>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</si>
  <si>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</si>
  <si>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</si>
  <si>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</si>
  <si>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</si>
  <si>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</si>
  <si>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</si>
  <si>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</si>
  <si>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</si>
  <si>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</si>
  <si>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</si>
  <si>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</si>
  <si>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</si>
  <si>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</si>
  <si>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</si>
  <si>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</si>
  <si>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</si>
  <si>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</si>
  <si>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</si>
  <si>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</si>
  <si>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</si>
  <si>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</si>
  <si>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</si>
  <si>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</si>
  <si>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</si>
  <si>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</si>
  <si>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</si>
  <si>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</si>
  <si>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</si>
  <si>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</si>
  <si>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</si>
  <si>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</si>
  <si>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</si>
  <si>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</si>
  <si>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</si>
  <si>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</si>
  <si>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</si>
  <si>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</si>
  <si>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</si>
  <si>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</si>
  <si>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</si>
  <si>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</si>
  <si>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</si>
  <si>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</si>
  <si>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</si>
  <si>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</si>
  <si>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</si>
  <si>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</si>
  <si>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</si>
  <si>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</si>
  <si>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</si>
  <si>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</si>
  <si>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</si>
  <si>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</si>
  <si>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</si>
  <si>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</si>
  <si>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</si>
  <si>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</si>
  <si>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</si>
  <si>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</si>
  <si>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</si>
  <si>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</si>
  <si>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</si>
  <si>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</si>
  <si>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</si>
  <si>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</si>
  <si>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</si>
  <si>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</si>
  <si>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</si>
  <si>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</si>
  <si>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</si>
  <si>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</si>
  <si>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</si>
  <si>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</si>
  <si>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</si>
  <si>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</si>
  <si>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</si>
  <si>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</si>
  <si>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</si>
  <si>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</si>
  <si>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</si>
  <si>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</si>
  <si>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</si>
  <si>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</si>
  <si>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</si>
  <si>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</si>
  <si>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</si>
  <si>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</si>
  <si>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</si>
  <si>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</si>
  <si>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</si>
  <si>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</si>
  <si>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</si>
  <si>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</si>
  <si>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</si>
  <si>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</si>
  <si>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</si>
  <si>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</si>
  <si>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</si>
  <si>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</si>
  <si>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</si>
  <si>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</si>
  <si>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</si>
  <si>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</si>
  <si>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</si>
  <si>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</si>
  <si>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</si>
  <si>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</si>
  <si>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</si>
  <si>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</si>
  <si>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</si>
  <si>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</si>
  <si>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</si>
  <si>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</si>
  <si>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</si>
  <si>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</si>
  <si>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</si>
  <si>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</si>
  <si>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</si>
  <si>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</si>
  <si>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</si>
  <si>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</si>
  <si>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</si>
  <si>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</si>
  <si>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</si>
  <si>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</si>
  <si>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</si>
  <si>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</si>
  <si>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</si>
  <si>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</si>
  <si>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</si>
  <si>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</si>
  <si>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</si>
  <si>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</si>
  <si>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</si>
  <si>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</si>
  <si>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</si>
  <si>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</si>
  <si>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</si>
  <si>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</si>
  <si>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</si>
  <si>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</si>
  <si>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</si>
  <si>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</si>
  <si>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</si>
  <si>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</si>
  <si>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</si>
  <si>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</si>
  <si>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</si>
  <si>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</si>
  <si>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</si>
  <si>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</si>
  <si>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</si>
  <si>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</si>
  <si>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</si>
  <si>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</si>
  <si>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</si>
  <si>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</si>
  <si>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</si>
  <si>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</si>
  <si>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</si>
  <si>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</si>
  <si>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</si>
  <si>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</si>
  <si>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</si>
  <si>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</si>
  <si>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</si>
  <si>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</si>
  <si>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</si>
  <si>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</si>
  <si>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</si>
  <si>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</si>
  <si>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</si>
  <si>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</si>
  <si>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</si>
  <si>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</si>
  <si>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</si>
  <si>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</si>
  <si>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</si>
  <si>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</si>
  <si>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</si>
  <si>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</si>
  <si>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</si>
  <si>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</si>
  <si>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</si>
  <si>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</si>
  <si>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</si>
  <si>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</si>
  <si>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</si>
  <si>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</si>
  <si>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</si>
  <si>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</si>
  <si>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</si>
  <si>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</si>
  <si>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</si>
  <si>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</si>
  <si>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</si>
  <si>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</si>
  <si>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</si>
  <si>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</si>
  <si>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</si>
  <si>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</si>
  <si>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</si>
  <si>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</si>
  <si>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</si>
  <si>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</si>
  <si>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</si>
  <si>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</si>
  <si>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</si>
  <si>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</si>
  <si>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</si>
  <si>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</si>
  <si>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</si>
  <si>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</si>
  <si>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</si>
  <si>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</si>
  <si>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</si>
  <si>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</si>
  <si>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</si>
  <si>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</si>
  <si>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</si>
  <si>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</si>
  <si>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</si>
  <si>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</si>
  <si>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</si>
  <si>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</si>
  <si>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</si>
  <si>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</si>
  <si>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</si>
  <si>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</si>
  <si>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</si>
  <si>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</si>
  <si>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</si>
  <si>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</si>
  <si>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</si>
  <si>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</si>
  <si>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</si>
  <si>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</si>
  <si>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</si>
  <si>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</si>
  <si>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</si>
  <si>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</si>
  <si>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</si>
  <si>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</si>
  <si>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</si>
  <si>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</si>
  <si>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</si>
  <si>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</si>
  <si>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</si>
  <si>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</si>
  <si>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</si>
  <si>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</si>
  <si>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</si>
  <si>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</si>
  <si>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</si>
  <si>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</si>
  <si>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</si>
  <si>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</si>
  <si>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</si>
  <si>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</si>
  <si>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</si>
  <si>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</si>
  <si>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</si>
  <si>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</si>
  <si>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</si>
  <si>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</si>
  <si>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</si>
  <si>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</si>
  <si>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</si>
  <si>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</si>
  <si>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</si>
  <si>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</si>
  <si>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</si>
  <si>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</si>
  <si>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</si>
  <si>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</si>
  <si>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</si>
  <si>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</si>
  <si>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</si>
  <si>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</si>
  <si>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</si>
  <si>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</si>
  <si>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</si>
  <si>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</si>
  <si>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</si>
  <si>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</si>
  <si>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</si>
  <si>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</si>
  <si>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</si>
  <si>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</si>
  <si>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</si>
  <si>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</si>
  <si>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</si>
  <si>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</si>
  <si>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</si>
  <si>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</si>
  <si>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</si>
  <si>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</si>
  <si>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</si>
  <si>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</si>
  <si>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</si>
  <si>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</si>
  <si>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</si>
  <si>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</si>
  <si>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</si>
  <si>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</si>
  <si>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</si>
  <si>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</si>
  <si>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</si>
  <si>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</si>
  <si>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</si>
  <si>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</si>
  <si>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</si>
  <si>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</si>
  <si>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</si>
  <si>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</si>
  <si>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</si>
  <si>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</si>
  <si>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</si>
  <si>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</si>
  <si>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</si>
  <si>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</si>
  <si>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</si>
  <si>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</si>
  <si>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</si>
  <si>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</si>
  <si>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</si>
  <si>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</si>
  <si>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</si>
  <si>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</si>
  <si>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</si>
  <si>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</si>
  <si>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</si>
  <si>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</si>
  <si>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</si>
  <si>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</si>
  <si>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</si>
  <si>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</si>
  <si>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</si>
  <si>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</si>
  <si>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</si>
  <si>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</si>
  <si>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</si>
  <si>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</si>
  <si>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</si>
  <si>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</si>
  <si>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</si>
  <si>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</si>
  <si>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</si>
  <si>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</si>
  <si>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</si>
  <si>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</si>
  <si>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</si>
  <si>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</si>
  <si>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</si>
  <si>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</si>
  <si>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</si>
  <si>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</si>
  <si>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</si>
  <si>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</si>
  <si>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</si>
  <si>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</si>
  <si>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</si>
  <si>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</si>
  <si>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</si>
  <si>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</si>
  <si>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</si>
  <si>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</si>
  <si>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</si>
  <si>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</si>
  <si>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</si>
  <si>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</si>
  <si>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</si>
  <si>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</si>
  <si>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</si>
  <si>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</si>
  <si>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</si>
  <si>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</si>
  <si>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</si>
  <si>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</si>
  <si>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</si>
  <si>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</si>
  <si>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</si>
  <si>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</si>
  <si>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</si>
  <si>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</si>
  <si>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</si>
  <si>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</si>
  <si>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</si>
  <si>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</si>
  <si>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</si>
  <si>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</si>
  <si>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</si>
  <si>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</si>
  <si>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</si>
  <si>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</si>
  <si>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</si>
  <si>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</si>
  <si>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</si>
  <si>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</si>
  <si>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</si>
  <si>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</si>
  <si>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</si>
  <si>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</si>
  <si>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</si>
  <si>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</si>
  <si>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</si>
  <si>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</si>
  <si>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</si>
  <si>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</si>
  <si>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</si>
  <si>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</si>
  <si>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</si>
  <si>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</si>
  <si>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</si>
  <si>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</si>
  <si>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</si>
  <si>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</si>
  <si>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</si>
  <si>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</si>
  <si>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</si>
  <si>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</si>
  <si>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</si>
  <si>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</si>
  <si>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</si>
  <si>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</si>
  <si>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</si>
  <si>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</si>
  <si>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</si>
  <si>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</si>
  <si>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</si>
  <si>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</si>
  <si>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</si>
  <si>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</si>
  <si>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</si>
  <si>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</si>
  <si>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</si>
  <si>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</si>
  <si>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</si>
  <si>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</si>
  <si>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</si>
  <si>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</si>
  <si>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</si>
  <si>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</si>
  <si>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</si>
  <si>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</si>
  <si>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</si>
  <si>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</si>
  <si>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</si>
  <si>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</si>
  <si>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</si>
  <si>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</si>
  <si>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</si>
  <si>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</si>
  <si>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</si>
  <si>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</si>
  <si>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</si>
  <si>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</si>
  <si>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</si>
  <si>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</si>
  <si>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</si>
  <si>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</si>
  <si>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</si>
  <si>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</si>
  <si>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</si>
  <si>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</si>
  <si>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</si>
  <si>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</si>
  <si>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</si>
  <si>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</si>
  <si>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</si>
  <si>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</si>
  <si>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</si>
  <si>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</si>
  <si>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</si>
  <si>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</si>
  <si>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</si>
  <si>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</si>
  <si>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</si>
  <si>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</si>
  <si>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</si>
  <si>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</si>
  <si>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</si>
  <si>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</si>
  <si>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</si>
  <si>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</si>
  <si>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</si>
  <si>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</si>
  <si>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</si>
  <si>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</si>
  <si>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</si>
  <si>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</si>
  <si>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</si>
  <si>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</si>
  <si>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</si>
  <si>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</si>
  <si>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</si>
  <si>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</si>
  <si>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</si>
  <si>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</si>
  <si>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</si>
  <si>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</si>
  <si>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</si>
  <si>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</si>
  <si>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</si>
  <si>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</si>
  <si>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</si>
  <si>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</si>
  <si>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</si>
  <si>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</si>
  <si>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</si>
  <si>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</si>
  <si>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</si>
  <si>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</si>
  <si>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</si>
  <si>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</si>
  <si>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</si>
  <si>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</si>
  <si>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</si>
  <si>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</si>
  <si>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</si>
  <si>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</si>
  <si>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</si>
  <si>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</si>
  <si>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</si>
  <si>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</si>
  <si>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</si>
  <si>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</si>
  <si>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</si>
  <si>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</si>
  <si>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</si>
  <si>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</si>
  <si>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</si>
  <si>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</si>
  <si>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</si>
  <si>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</si>
  <si>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</si>
  <si>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</si>
  <si>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</si>
  <si>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</si>
  <si>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</si>
  <si>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</si>
  <si>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</si>
  <si>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</si>
  <si>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</si>
  <si>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</si>
  <si>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</si>
  <si>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</si>
  <si>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</si>
  <si>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</si>
  <si>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</si>
  <si>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</si>
  <si>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</si>
  <si>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</si>
  <si>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</si>
  <si>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</si>
  <si>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</si>
  <si>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</si>
  <si>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</si>
  <si>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</si>
  <si>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</si>
  <si>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</si>
  <si>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</si>
  <si>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</si>
  <si>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</si>
  <si>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</si>
  <si>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</si>
  <si>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</si>
  <si>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</si>
  <si>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</si>
  <si>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</si>
  <si>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</si>
  <si>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</si>
  <si>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</si>
  <si>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</si>
  <si>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</si>
  <si>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</si>
  <si>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</si>
  <si>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</si>
  <si>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</si>
  <si>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</si>
  <si>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</si>
  <si>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</si>
  <si>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</si>
  <si>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</si>
  <si>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</si>
  <si>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</si>
  <si>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</si>
  <si>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</si>
  <si>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</si>
  <si>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</si>
  <si>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</si>
  <si>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</si>
  <si>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</si>
  <si>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</si>
  <si>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</si>
  <si>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</si>
  <si>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</si>
  <si>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</si>
  <si>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</si>
  <si>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</si>
  <si>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</si>
  <si>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</si>
  <si>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</si>
  <si>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</si>
  <si>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</si>
  <si>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</si>
  <si>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</si>
  <si>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</si>
  <si>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</si>
  <si>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</si>
  <si>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</si>
  <si>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</si>
  <si>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</si>
  <si>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</si>
  <si>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</si>
  <si>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</si>
  <si>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</si>
  <si>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</si>
  <si>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</si>
  <si>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</si>
  <si>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</si>
  <si>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</si>
  <si>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</si>
  <si>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</si>
  <si>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</si>
  <si>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</si>
  <si>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</si>
  <si>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</si>
  <si>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</si>
  <si>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</si>
  <si>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</si>
  <si>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</si>
  <si>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</si>
  <si>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</si>
  <si>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</si>
  <si>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</si>
  <si>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</si>
  <si>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</si>
  <si>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</si>
  <si>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</si>
  <si>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</si>
  <si>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</si>
  <si>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</si>
  <si>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</si>
  <si>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</si>
  <si>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</si>
  <si>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</si>
  <si>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</si>
  <si>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</si>
  <si>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</si>
  <si>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</si>
  <si>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</si>
  <si>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</si>
  <si>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</si>
  <si>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</si>
  <si>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</si>
  <si>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</si>
  <si>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</si>
  <si>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</si>
  <si>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</si>
  <si>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</si>
  <si>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</si>
  <si>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</si>
  <si>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</si>
  <si>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</si>
  <si>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</si>
  <si>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</si>
  <si>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</si>
  <si>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</si>
  <si>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</si>
  <si>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</si>
  <si>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</si>
  <si>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</si>
  <si>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</si>
  <si>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</si>
  <si>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</si>
  <si>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</si>
  <si>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</si>
  <si>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</si>
  <si>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</si>
  <si>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</si>
  <si>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</si>
  <si>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</si>
  <si>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</si>
  <si>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</si>
  <si>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</si>
  <si>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</si>
  <si>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</si>
  <si>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</si>
  <si>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</si>
  <si>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</si>
  <si>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</si>
  <si>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</si>
  <si>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</si>
  <si>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</si>
  <si>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</si>
  <si>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</si>
  <si>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</si>
  <si>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</si>
  <si>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</si>
  <si>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</si>
  <si>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</si>
  <si>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</si>
  <si>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</si>
  <si>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</si>
  <si>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</si>
  <si>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</si>
  <si>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</si>
  <si>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</si>
  <si>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</si>
  <si>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</si>
  <si>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</si>
  <si>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</si>
  <si>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</si>
  <si>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</si>
  <si>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</si>
  <si>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</si>
  <si>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</si>
  <si>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</si>
  <si>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</si>
  <si>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</si>
  <si>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</si>
  <si>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</si>
  <si>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</si>
  <si>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</si>
  <si>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</si>
  <si>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</si>
  <si>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</si>
  <si>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</si>
  <si>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</si>
  <si>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</si>
  <si>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</si>
  <si>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</si>
  <si>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</si>
  <si>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</si>
  <si>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</si>
  <si>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</si>
  <si>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</si>
  <si>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</si>
  <si>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</si>
  <si>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</si>
  <si>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</si>
  <si>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</si>
  <si>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</si>
  <si>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</si>
  <si>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</si>
  <si>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</si>
  <si>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</si>
  <si>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</si>
  <si>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</si>
  <si>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</si>
  <si>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</si>
  <si>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</si>
  <si>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</si>
  <si>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</si>
  <si>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</si>
  <si>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</si>
  <si>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</si>
  <si>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</si>
  <si>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</si>
  <si>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</si>
  <si>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</si>
  <si>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</si>
  <si>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</si>
  <si>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</si>
  <si>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</si>
  <si>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</si>
  <si>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</si>
  <si>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</si>
  <si>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</si>
  <si>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</si>
  <si>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</si>
  <si>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</si>
  <si>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</si>
  <si>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</si>
  <si>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</si>
  <si>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</si>
  <si>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</si>
  <si>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</si>
  <si>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</si>
  <si>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</si>
  <si>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</si>
  <si>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</si>
  <si>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</si>
  <si>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</si>
  <si>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</si>
  <si>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</si>
  <si>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</si>
  <si>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</si>
  <si>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</si>
  <si>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</si>
  <si>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</si>
  <si>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</si>
  <si>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</si>
  <si>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</si>
  <si>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</si>
  <si>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</si>
  <si>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</si>
  <si>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</si>
  <si>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</si>
  <si>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</si>
  <si>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</si>
  <si>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</si>
  <si>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</si>
  <si>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</si>
  <si>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</si>
  <si>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</si>
  <si>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</si>
  <si>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</si>
  <si>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</si>
  <si>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</si>
  <si>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</si>
  <si>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</si>
  <si>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</si>
  <si>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</si>
  <si>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</si>
  <si>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</si>
  <si>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</si>
  <si>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</si>
  <si>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</si>
  <si>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</si>
  <si>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</si>
  <si>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</si>
  <si>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</si>
  <si>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</si>
  <si>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</si>
  <si>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</si>
  <si>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</si>
  <si>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</si>
  <si>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</si>
  <si>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</si>
  <si>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</si>
  <si>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</si>
  <si>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</si>
  <si>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</si>
  <si>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</si>
  <si>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</si>
  <si>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</si>
  <si>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</si>
  <si>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</si>
  <si>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</si>
  <si>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</si>
  <si>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</si>
  <si>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</si>
  <si>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</si>
  <si>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</si>
  <si>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</si>
  <si>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</si>
  <si>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</si>
  <si>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</si>
  <si>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</si>
  <si>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</si>
  <si>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</si>
  <si>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</si>
  <si>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</si>
  <si>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</si>
  <si>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</si>
  <si>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</si>
  <si>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</si>
  <si>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</si>
  <si>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</si>
  <si>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</si>
  <si>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</si>
  <si>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</si>
  <si>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</si>
  <si>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</si>
  <si>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</si>
  <si>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</si>
  <si>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</si>
  <si>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</si>
  <si>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</si>
  <si>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</si>
  <si>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</si>
  <si>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</si>
  <si>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</si>
  <si>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</si>
  <si>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</si>
  <si>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</si>
  <si>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</si>
  <si>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</si>
  <si>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</si>
  <si>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</si>
  <si>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</si>
  <si>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</si>
  <si>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</si>
  <si>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</si>
  <si>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</si>
  <si>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</si>
  <si>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</si>
  <si>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</si>
  <si>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</si>
  <si>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</si>
  <si>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</si>
  <si>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</si>
  <si>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</si>
  <si>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</si>
  <si>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</si>
  <si>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</si>
  <si>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</si>
  <si>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</si>
  <si>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</si>
  <si>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</si>
  <si>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</si>
  <si>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</si>
  <si>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</si>
  <si>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</si>
  <si>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</si>
  <si>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</si>
  <si>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</si>
  <si>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</si>
  <si>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</si>
  <si>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</si>
  <si>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</si>
  <si>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</si>
  <si>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</si>
  <si>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</si>
  <si>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</si>
  <si>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</si>
  <si>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</si>
  <si>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</si>
  <si>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</si>
  <si>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</si>
  <si>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</si>
  <si>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</si>
  <si>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</si>
  <si>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</si>
  <si>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</si>
  <si>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</si>
  <si>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</si>
  <si>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</si>
  <si>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</si>
  <si>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</si>
  <si>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</si>
  <si>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</si>
  <si>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</si>
  <si>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</si>
  <si>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</si>
  <si>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</si>
  <si>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</si>
  <si>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</si>
  <si>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</si>
  <si>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</si>
  <si>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</si>
  <si>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</si>
  <si>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</si>
  <si>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</si>
  <si>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</si>
  <si>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</si>
  <si>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</si>
  <si>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</si>
  <si>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</si>
  <si>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</si>
  <si>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</si>
  <si>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</si>
  <si>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</si>
  <si>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</si>
  <si>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</si>
  <si>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</si>
  <si>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</si>
  <si>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</si>
  <si>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</si>
  <si>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</si>
  <si>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</si>
  <si>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</si>
  <si>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</si>
  <si>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</si>
  <si>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</si>
  <si>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</si>
  <si>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</si>
  <si>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</si>
  <si>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</si>
  <si>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</si>
  <si>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</si>
  <si>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</si>
  <si>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</si>
  <si>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</si>
  <si>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</si>
  <si>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</si>
  <si>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</si>
  <si>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</si>
  <si>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</si>
  <si>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</si>
  <si>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</si>
  <si>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</si>
  <si>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</si>
  <si>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</si>
  <si>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</si>
  <si>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</si>
  <si>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</si>
  <si>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</si>
  <si>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</si>
  <si>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</si>
  <si>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</si>
  <si>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</si>
  <si>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</si>
  <si>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</si>
  <si>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</si>
  <si>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</si>
  <si>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</si>
  <si>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</si>
  <si>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</si>
  <si>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</si>
  <si>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</si>
  <si>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</si>
  <si>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</si>
  <si>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</si>
  <si>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</si>
  <si>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</si>
  <si>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</si>
  <si>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</si>
  <si>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</si>
  <si>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</si>
  <si>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</si>
  <si>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</si>
  <si>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</si>
  <si>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</si>
  <si>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</si>
  <si>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</si>
  <si>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</si>
  <si>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</si>
  <si>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</si>
  <si>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</si>
  <si>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</si>
  <si>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</si>
  <si>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</si>
  <si>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</si>
  <si>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</si>
  <si>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</si>
  <si>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</si>
  <si>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</si>
  <si>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</si>
  <si>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</si>
  <si>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</si>
  <si>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</si>
  <si>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</si>
  <si>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</si>
  <si>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</si>
  <si>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</si>
  <si>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</si>
  <si>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</si>
  <si>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</si>
  <si>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</si>
  <si>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</si>
  <si>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</si>
  <si>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</si>
  <si>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</si>
  <si>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</si>
  <si>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</si>
  <si>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</si>
  <si>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</si>
  <si>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</si>
  <si>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</si>
  <si>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</si>
  <si>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</si>
  <si>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</si>
  <si>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</si>
  <si>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</si>
  <si>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</si>
  <si>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</si>
  <si>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</si>
  <si>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</si>
  <si>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</si>
  <si>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</si>
  <si>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</si>
  <si>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</si>
  <si>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</si>
  <si>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</si>
  <si>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</si>
  <si>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</si>
  <si>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</si>
  <si>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</si>
  <si>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</si>
  <si>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</si>
  <si>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</si>
  <si>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</si>
  <si>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</si>
  <si>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</si>
  <si>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</si>
  <si>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</si>
  <si>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</si>
  <si>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</si>
  <si>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</si>
  <si>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</si>
  <si>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</si>
  <si>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</si>
  <si>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</si>
  <si>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</si>
  <si>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</si>
  <si>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</si>
  <si>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</si>
  <si>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</si>
  <si>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</si>
  <si>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</si>
  <si>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</si>
  <si>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</si>
  <si>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</si>
  <si>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</si>
  <si>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</si>
  <si>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</si>
  <si>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</si>
  <si>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</si>
  <si>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</si>
  <si>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</si>
  <si>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</si>
  <si>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</si>
  <si>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</si>
  <si>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</si>
  <si>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</si>
  <si>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</si>
  <si>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</si>
  <si>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</si>
  <si>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</si>
  <si>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</si>
  <si>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</si>
  <si>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</si>
  <si>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</si>
  <si>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</si>
  <si>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</si>
  <si>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</si>
  <si>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</si>
  <si>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</si>
  <si>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</si>
  <si>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</si>
  <si>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</si>
  <si>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</si>
  <si>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</si>
  <si>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</si>
  <si>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</si>
  <si>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</si>
  <si>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</si>
  <si>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</si>
  <si>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</si>
  <si>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</si>
  <si>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</si>
  <si>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</si>
  <si>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</si>
  <si>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</si>
  <si>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</si>
  <si>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</si>
  <si>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</si>
  <si>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</si>
  <si>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</si>
  <si>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</si>
  <si>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</si>
  <si>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</si>
  <si>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</si>
  <si>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</si>
  <si>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</si>
  <si>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</si>
  <si>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</si>
  <si>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</si>
  <si>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</si>
  <si>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</si>
  <si>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</si>
  <si>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</si>
  <si>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</si>
  <si>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</si>
  <si>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</si>
  <si>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</si>
  <si>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</si>
  <si>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</si>
  <si>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</si>
  <si>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</si>
  <si>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</si>
  <si>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</si>
  <si>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</si>
  <si>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</si>
  <si>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</si>
  <si>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</si>
  <si>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</si>
  <si>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</si>
  <si>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</si>
  <si>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</si>
  <si>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</si>
  <si>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</si>
  <si>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</si>
  <si>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</si>
  <si>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</si>
  <si>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</si>
  <si>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</si>
  <si>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</si>
  <si>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</si>
  <si>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</si>
  <si>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</si>
  <si>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</si>
  <si>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</si>
  <si>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</si>
  <si>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</si>
  <si>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</si>
  <si>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</si>
  <si>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</si>
  <si>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</si>
  <si>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</si>
  <si>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</si>
  <si>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</si>
  <si>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</si>
  <si>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</si>
  <si>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</si>
  <si>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</si>
  <si>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</si>
  <si>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</si>
  <si>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</si>
  <si>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</si>
  <si>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</si>
  <si>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</si>
  <si>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</si>
  <si>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</si>
  <si>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</si>
  <si>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</si>
  <si>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</si>
  <si>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</si>
  <si>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</si>
  <si>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</si>
  <si>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</si>
  <si>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</si>
  <si>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</si>
  <si>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</si>
  <si>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</si>
  <si>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</si>
  <si>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</si>
  <si>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</si>
  <si>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</si>
  <si>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</si>
  <si>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</si>
  <si>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</si>
  <si>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</si>
  <si>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</si>
  <si>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</si>
  <si>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</si>
  <si>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</si>
  <si>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</si>
  <si>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</si>
  <si>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</si>
  <si>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</si>
  <si>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</si>
  <si>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</si>
  <si>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</si>
  <si>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</si>
  <si>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</si>
  <si>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</si>
  <si>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</si>
  <si>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</si>
  <si>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</si>
  <si>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</si>
  <si>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</si>
  <si>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</si>
  <si>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</si>
  <si>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</si>
  <si>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</si>
  <si>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</si>
  <si>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</si>
  <si>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</si>
  <si>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</si>
  <si>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</si>
  <si>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</si>
  <si>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</si>
  <si>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</si>
  <si>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</si>
  <si>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</si>
  <si>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</si>
  <si>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</si>
  <si>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</si>
  <si>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</si>
  <si>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</si>
  <si>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</si>
  <si>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</si>
  <si>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</si>
  <si>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</si>
  <si>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</si>
  <si>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</si>
  <si>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</si>
  <si>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</si>
  <si>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</si>
  <si>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</si>
  <si>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</si>
  <si>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</si>
  <si>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</si>
  <si>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</si>
  <si>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</si>
  <si>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</si>
  <si>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</si>
  <si>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</si>
  <si>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</si>
  <si>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</si>
  <si>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</si>
  <si>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</si>
  <si>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</si>
  <si>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</si>
  <si>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</si>
  <si>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</si>
  <si>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</si>
  <si>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</si>
  <si>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</si>
  <si>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</si>
  <si>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</si>
  <si>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</si>
  <si>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</si>
  <si>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</si>
  <si>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</si>
  <si>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</si>
  <si>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</si>
  <si>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</si>
  <si>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</si>
  <si>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</si>
  <si>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</si>
  <si>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</si>
  <si>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</si>
  <si>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</si>
  <si>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CORPORACIÓN INCATE</t>
  </si>
  <si>
    <t>EXPERIENCIA SOCIO FUNDADOR</t>
  </si>
  <si>
    <t>FUNDACIÓN  PARA EL FOMENTO DE LA EDUCACIÓN LA PRODUCTIVIDAD Y EL DESARROLLO SOCIOECONÓMICO DE LA POBLACIÓN MARGINAL - FUNDEPSA</t>
  </si>
  <si>
    <t xml:space="preserve">PRESTAR SUS  SERVICIOS EN PRIMERA INFANCIA EN EJERCICIO DE  SU CARGO, COORDINANDO Y ORIENTANDO TODOS LOS PROCESOS PEDAGÓGICOS Y DEMÁS FUNCIONES  DELEGADAS DURANTE EL DESARROLLO DE LOS CONTRATOS SUSCRITOS POR LA CORPORACIÓN INCATE  CON EL INSTITUTO COLOMBIANO DE BIENESTAR FAMILIAR I.C.B.F. </t>
  </si>
  <si>
    <t xml:space="preserve">PRESTAR SUS SERVICIOS EN CUMPLIMIENTO DE SUS FUNCIONES LIDERANDO TODAS LAS ACTIVIDADES QUE SE DESPRENDEN DEL MANEJO OPERATIVO EN EL EJERCICIO DE SU CARGO DENTRO DEL PROGRAMA DE ATENCIÓN INTEGRAL A LA PRIMERA INFANCIA  </t>
  </si>
  <si>
    <t>292-2020</t>
  </si>
  <si>
    <t xml:space="preserve">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</si>
  <si>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CARLOS ANDRÉS AGUDELO QUEVEDO</t>
  </si>
  <si>
    <t>CARLOS ANDRES AGUDELO QUEVEDO</t>
  </si>
  <si>
    <t>Calle 35 No. 38-36</t>
  </si>
  <si>
    <t>3177347100</t>
  </si>
  <si>
    <t>Calle 3 No. 51B-185</t>
  </si>
  <si>
    <t>funeser@outlook.com</t>
  </si>
  <si>
    <t>2021-13-10000286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</si>
</sst>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85" zoomScaleNormal="85"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5" t="str">
        <f>HYPERLINK("#MI_Oferente_Singular!A114","CAPACIDAD RESIDUAL")</f>
        <v>CAPACIDAD RESIDUAL</v>
      </c>
      <c r="F8" s="186"/>
      <c r="G8" s="187"/>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5" t="str">
        <f>HYPERLINK("#MI_Oferente_Singular!A162","TALENTO HUMANO")</f>
        <v>TALENTO HUMANO</v>
      </c>
      <c r="F9" s="186"/>
      <c r="G9" s="187"/>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5" t="str">
        <f>HYPERLINK("#MI_Oferente_Singular!F162","INFRAESTRUCTURA")</f>
        <v>INFRAESTRUCTURA</v>
      </c>
      <c r="F10" s="186"/>
      <c r="G10" s="187"/>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2689</v>
      </c>
      <c r="D15" s="35"/>
      <c r="E15" s="35"/>
      <c r="F15" s="5"/>
      <c r="G15" s="32" t="s">
        <v>1168</v>
      </c>
      <c r="H15" s="103" t="s">
        <v>208</v>
      </c>
      <c r="I15" s="32" t="s">
        <v>2624</v>
      </c>
      <c r="J15" s="108" t="s">
        <v>2626</v>
      </c>
      <c r="L15" s="211" t="s">
        <v>8</v>
      </c>
      <c r="M15" s="211"/>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40" t="s">
        <v>11</v>
      </c>
      <c r="J19" s="141" t="s">
        <v>10</v>
      </c>
      <c r="K19" s="141" t="s">
        <v>2609</v>
      </c>
      <c r="L19" s="141" t="s">
        <v>1161</v>
      </c>
      <c r="M19" s="141" t="s">
        <v>1162</v>
      </c>
      <c r="N19" s="142" t="s">
        <v>2610</v>
      </c>
      <c r="O19" s="137"/>
      <c r="Q19" s="51"/>
      <c r="R19" s="51"/>
    </row>
    <row r="20" spans="1:23" ht="30" customHeight="1" x14ac:dyDescent="0.25">
      <c r="A20" s="9"/>
      <c r="B20" s="109">
        <v>901322513</v>
      </c>
      <c r="C20" s="5"/>
      <c r="D20" s="73"/>
      <c r="E20" s="5"/>
      <c r="F20" s="5"/>
      <c r="G20" s="5"/>
      <c r="H20" s="188"/>
      <c r="I20" s="149" t="s">
        <v>208</v>
      </c>
      <c r="J20" s="150" t="s">
        <v>239</v>
      </c>
      <c r="K20" s="151">
        <v>1131290500</v>
      </c>
      <c r="L20" s="152"/>
      <c r="M20" s="152">
        <v>44561</v>
      </c>
      <c r="N20" s="135">
        <f>+(M20-L20)/30</f>
        <v>1485.3666666666666</v>
      </c>
      <c r="O20" s="138"/>
      <c r="U20" s="134"/>
      <c r="V20" s="105">
        <f ca="1">NOW()</f>
        <v>44192.459969444448</v>
      </c>
      <c r="W20" s="105">
        <f ca="1">NOW()</f>
        <v>44192.459969444448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180" t="str">
        <f>VLOOKUP(B20,EAS!A2:B1439,2,0)</f>
        <v>FUNDACIÓN SEMILLEROS DE AMOR Y ESPERANZA</v>
      </c>
      <c r="C38" s="180"/>
      <c r="D38" s="180"/>
      <c r="E38" s="180"/>
      <c r="F38" s="180"/>
      <c r="G38" s="5"/>
      <c r="H38" s="132"/>
      <c r="I38" s="192" t="s">
        <v>7</v>
      </c>
      <c r="J38" s="192"/>
      <c r="K38" s="192"/>
      <c r="L38" s="192"/>
      <c r="M38" s="192"/>
      <c r="N38" s="192"/>
      <c r="O38" s="133"/>
    </row>
    <row r="39" spans="1:16" ht="42.95" customHeight="1" thickBot="1" x14ac:dyDescent="0.3">
      <c r="A39" s="10"/>
      <c r="B39" s="11"/>
      <c r="C39" s="11"/>
      <c r="D39" s="11"/>
      <c r="E39" s="11"/>
      <c r="F39" s="11"/>
      <c r="G39" s="11"/>
      <c r="H39" s="10"/>
      <c r="I39" s="224"/>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24" t="s">
        <v>32</v>
      </c>
      <c r="D48" s="121" t="s">
        <v>2677</v>
      </c>
      <c r="E48" s="177">
        <v>42398</v>
      </c>
      <c r="F48" s="177">
        <v>42719</v>
      </c>
      <c r="G48" s="160">
        <f>IF(AND(E48&lt;&gt;"",F48&lt;&gt;""),((F48-E48)/30),"")</f>
        <v>10.7</v>
      </c>
      <c r="H48" s="122" t="s">
        <v>2679</v>
      </c>
      <c r="I48" s="121" t="s">
        <v>711</v>
      </c>
      <c r="J48" s="121" t="s">
        <v>724</v>
      </c>
      <c r="K48" s="123">
        <v>33189900</v>
      </c>
      <c r="L48" s="124"/>
      <c r="M48" s="117" t="str">
        <f t="shared" ref="M48:M79" si="2">+IF(L48="No",1,IF(L48="Si","Ingrese %",""))</f>
        <v/>
      </c>
      <c r="N48" s="124" t="s">
        <v>27</v>
      </c>
      <c r="O48" s="124" t="s">
        <v>26</v>
      </c>
      <c r="P48" s="78"/>
    </row>
    <row r="49" spans="1:16" s="6" customFormat="1" ht="24.75" customHeight="1" x14ac:dyDescent="0.25">
      <c r="A49" s="143">
        <v>2</v>
      </c>
      <c r="B49" s="122" t="s">
        <v>2678</v>
      </c>
      <c r="C49" s="124" t="s">
        <v>32</v>
      </c>
      <c r="D49" s="121" t="s">
        <v>2677</v>
      </c>
      <c r="E49" s="177">
        <v>42720</v>
      </c>
      <c r="F49" s="177">
        <v>43086</v>
      </c>
      <c r="G49" s="160">
        <f t="shared" ref="G49:G50" si="3">IF(AND(E49&lt;&gt;"",F49&lt;&gt;""),((F49-E49)/30),"")</f>
        <v>12.2</v>
      </c>
      <c r="H49" s="122" t="s">
        <v>2680</v>
      </c>
      <c r="I49" s="121" t="s">
        <v>711</v>
      </c>
      <c r="J49" s="121" t="s">
        <v>720</v>
      </c>
      <c r="K49" s="123">
        <v>35000000</v>
      </c>
      <c r="L49" s="124"/>
      <c r="M49" s="117" t="str">
        <f t="shared" si="2"/>
        <v/>
      </c>
      <c r="N49" s="124" t="s">
        <v>27</v>
      </c>
      <c r="O49" s="124" t="s">
        <v>26</v>
      </c>
      <c r="P49" s="78"/>
    </row>
    <row r="50" spans="1:16" s="6" customFormat="1" ht="24.75" customHeight="1" x14ac:dyDescent="0.25">
      <c r="A50" s="143">
        <v>3</v>
      </c>
      <c r="B50" s="122" t="s">
        <v>2678</v>
      </c>
      <c r="C50" s="124" t="s">
        <v>32</v>
      </c>
      <c r="D50" s="121" t="s">
        <v>2677</v>
      </c>
      <c r="E50" s="177">
        <v>43101</v>
      </c>
      <c r="F50" s="177">
        <v>43465</v>
      </c>
      <c r="G50" s="160">
        <f t="shared" si="3"/>
        <v>12.133333333333333</v>
      </c>
      <c r="H50" s="122" t="s">
        <v>2680</v>
      </c>
      <c r="I50" s="121" t="s">
        <v>711</v>
      </c>
      <c r="J50" s="121" t="s">
        <v>720</v>
      </c>
      <c r="K50" s="123">
        <v>35400000</v>
      </c>
      <c r="L50" s="124"/>
      <c r="M50" s="117" t="str">
        <f t="shared" si="2"/>
        <v/>
      </c>
      <c r="N50" s="124" t="s">
        <v>27</v>
      </c>
      <c r="O50" s="124" t="s">
        <v>26</v>
      </c>
      <c r="P50" s="78"/>
    </row>
    <row r="51" spans="1:16" s="6" customFormat="1" ht="24.75" customHeight="1" outlineLevel="1" x14ac:dyDescent="0.25">
      <c r="A51" s="143">
        <v>4</v>
      </c>
      <c r="B51" s="122" t="s">
        <v>2678</v>
      </c>
      <c r="C51" s="124" t="s">
        <v>32</v>
      </c>
      <c r="D51" s="121" t="s">
        <v>2677</v>
      </c>
      <c r="E51" s="177">
        <v>43466</v>
      </c>
      <c r="F51" s="177">
        <v>43788</v>
      </c>
      <c r="G51" s="160">
        <f t="shared" ref="G51:G107" si="4">IF(AND(E51&lt;&gt;"",F51&lt;&gt;""),((F51-E51)/30),"")</f>
        <v>10.733333333333333</v>
      </c>
      <c r="H51" s="122" t="s">
        <v>2680</v>
      </c>
      <c r="I51" s="121" t="s">
        <v>711</v>
      </c>
      <c r="J51" s="121" t="s">
        <v>720</v>
      </c>
      <c r="K51" s="118">
        <v>31500000</v>
      </c>
      <c r="L51" s="124"/>
      <c r="M51" s="117" t="str">
        <f t="shared" si="2"/>
        <v/>
      </c>
      <c r="N51" s="124" t="s">
        <v>27</v>
      </c>
      <c r="O51" s="124" t="s">
        <v>26</v>
      </c>
      <c r="P51" s="78"/>
    </row>
    <row r="52" spans="1:16" s="7" customFormat="1" ht="24.75" customHeight="1" outlineLevel="1" x14ac:dyDescent="0.25">
      <c r="A52" s="144">
        <v>5</v>
      </c>
      <c r="B52" s="122" t="s">
        <v>2676</v>
      </c>
      <c r="C52" s="124" t="s">
        <v>32</v>
      </c>
      <c r="D52" s="121" t="s">
        <v>2677</v>
      </c>
      <c r="E52" s="177">
        <v>41234</v>
      </c>
      <c r="F52" s="177">
        <v>41453</v>
      </c>
      <c r="G52" s="160">
        <f t="shared" si="4"/>
        <v>7.3</v>
      </c>
      <c r="H52" s="122" t="s">
        <v>2680</v>
      </c>
      <c r="I52" s="121" t="s">
        <v>711</v>
      </c>
      <c r="J52" s="121" t="s">
        <v>719</v>
      </c>
      <c r="K52" s="118">
        <v>8990000</v>
      </c>
      <c r="L52" s="124"/>
      <c r="M52" s="117" t="str">
        <f t="shared" si="2"/>
        <v/>
      </c>
      <c r="N52" s="124" t="s">
        <v>27</v>
      </c>
      <c r="O52" s="124" t="s">
        <v>1148</v>
      </c>
      <c r="P52" s="79"/>
    </row>
    <row r="53" spans="1:16" s="7" customFormat="1" ht="24.75" customHeight="1" outlineLevel="1" x14ac:dyDescent="0.25">
      <c r="A53" s="144">
        <v>6</v>
      </c>
      <c r="B53" s="111"/>
      <c r="C53" s="112"/>
      <c r="D53" s="110"/>
      <c r="E53" s="145"/>
      <c r="F53" s="145"/>
      <c r="G53" s="160" t="str">
        <f t="shared" si="4"/>
        <v/>
      </c>
      <c r="H53" s="119"/>
      <c r="I53" s="113"/>
      <c r="J53" s="113"/>
      <c r="K53" s="116"/>
      <c r="L53" s="115"/>
      <c r="M53" s="117" t="str">
        <f t="shared" si="2"/>
        <v/>
      </c>
      <c r="N53" s="115"/>
      <c r="O53" s="115"/>
      <c r="P53" s="79"/>
    </row>
    <row r="54" spans="1:16" s="7" customFormat="1" ht="24.75" customHeight="1" outlineLevel="1" x14ac:dyDescent="0.25">
      <c r="A54" s="144">
        <v>7</v>
      </c>
      <c r="B54" s="111"/>
      <c r="C54" s="112"/>
      <c r="D54" s="110"/>
      <c r="E54" s="145"/>
      <c r="F54" s="145"/>
      <c r="G54" s="160" t="str">
        <f t="shared" si="4"/>
        <v/>
      </c>
      <c r="H54" s="114"/>
      <c r="I54" s="113"/>
      <c r="J54" s="113"/>
      <c r="K54" s="118"/>
      <c r="L54" s="115"/>
      <c r="M54" s="117" t="str">
        <f t="shared" si="2"/>
        <v/>
      </c>
      <c r="N54" s="115"/>
      <c r="O54" s="115"/>
      <c r="P54" s="79"/>
    </row>
    <row r="55" spans="1:16" s="7" customFormat="1" ht="24.75" customHeight="1" outlineLevel="1" x14ac:dyDescent="0.25">
      <c r="A55" s="144">
        <v>8</v>
      </c>
      <c r="B55" s="111"/>
      <c r="C55" s="112"/>
      <c r="D55" s="110"/>
      <c r="E55" s="145"/>
      <c r="F55" s="145"/>
      <c r="G55" s="160" t="str">
        <f t="shared" si="4"/>
        <v/>
      </c>
      <c r="H55" s="114"/>
      <c r="I55" s="113"/>
      <c r="J55" s="113"/>
      <c r="K55" s="118"/>
      <c r="L55" s="115"/>
      <c r="M55" s="117" t="str">
        <f t="shared" si="2"/>
        <v/>
      </c>
      <c r="N55" s="115"/>
      <c r="O55" s="115"/>
      <c r="P55" s="79"/>
    </row>
    <row r="56" spans="1:16" s="7" customFormat="1" ht="24.75" customHeight="1" outlineLevel="1" x14ac:dyDescent="0.25">
      <c r="A56" s="144">
        <v>9</v>
      </c>
      <c r="B56" s="111"/>
      <c r="C56" s="112"/>
      <c r="D56" s="110"/>
      <c r="E56" s="145"/>
      <c r="F56" s="145"/>
      <c r="G56" s="160" t="str">
        <f t="shared" si="4"/>
        <v/>
      </c>
      <c r="H56" s="114"/>
      <c r="I56" s="113"/>
      <c r="J56" s="113"/>
      <c r="K56" s="118"/>
      <c r="L56" s="115"/>
      <c r="M56" s="117" t="str">
        <f t="shared" si="2"/>
        <v/>
      </c>
      <c r="N56" s="115"/>
      <c r="O56" s="115"/>
      <c r="P56" s="79"/>
    </row>
    <row r="57" spans="1:16" s="7" customFormat="1" ht="24.75" customHeight="1" outlineLevel="1" x14ac:dyDescent="0.25">
      <c r="A57" s="144">
        <v>10</v>
      </c>
      <c r="B57" s="64"/>
      <c r="C57" s="65"/>
      <c r="D57" s="63"/>
      <c r="E57" s="145"/>
      <c r="F57" s="145"/>
      <c r="G57" s="160" t="str">
        <f t="shared" si="4"/>
        <v/>
      </c>
      <c r="H57" s="64"/>
      <c r="I57" s="63"/>
      <c r="J57" s="63"/>
      <c r="K57" s="66"/>
      <c r="L57" s="65"/>
      <c r="M57" s="67" t="str">
        <f t="shared" si="2"/>
        <v/>
      </c>
      <c r="N57" s="65"/>
      <c r="O57" s="65"/>
      <c r="P57" s="79"/>
    </row>
    <row r="58" spans="1:16" s="7" customFormat="1" ht="24.75" customHeight="1" outlineLevel="1" x14ac:dyDescent="0.25">
      <c r="A58" s="144">
        <v>11</v>
      </c>
      <c r="B58" s="64"/>
      <c r="C58" s="65"/>
      <c r="D58" s="63"/>
      <c r="E58" s="145"/>
      <c r="F58" s="145"/>
      <c r="G58" s="160" t="str">
        <f t="shared" si="4"/>
        <v/>
      </c>
      <c r="H58" s="64"/>
      <c r="I58" s="63"/>
      <c r="J58" s="63"/>
      <c r="K58" s="66"/>
      <c r="L58" s="65"/>
      <c r="M58" s="67" t="str">
        <f t="shared" si="2"/>
        <v/>
      </c>
      <c r="N58" s="65"/>
      <c r="O58" s="65"/>
      <c r="P58" s="79"/>
    </row>
    <row r="59" spans="1:16" s="7" customFormat="1" ht="24.75" customHeight="1" outlineLevel="1" x14ac:dyDescent="0.25">
      <c r="A59" s="144">
        <v>12</v>
      </c>
      <c r="B59" s="64"/>
      <c r="C59" s="65"/>
      <c r="D59" s="63"/>
      <c r="E59" s="145"/>
      <c r="F59" s="145"/>
      <c r="G59" s="160" t="str">
        <f t="shared" si="4"/>
        <v/>
      </c>
      <c r="H59" s="64"/>
      <c r="I59" s="63"/>
      <c r="J59" s="63"/>
      <c r="K59" s="66"/>
      <c r="L59" s="65"/>
      <c r="M59" s="67" t="str">
        <f t="shared" si="2"/>
        <v/>
      </c>
      <c r="N59" s="65"/>
      <c r="O59" s="65"/>
      <c r="P59" s="79"/>
    </row>
    <row r="60" spans="1:16" s="7" customFormat="1" ht="24.75" customHeight="1" outlineLevel="1" x14ac:dyDescent="0.25">
      <c r="A60" s="144">
        <v>13</v>
      </c>
      <c r="B60" s="64"/>
      <c r="C60" s="65"/>
      <c r="D60" s="63"/>
      <c r="E60" s="145"/>
      <c r="F60" s="145"/>
      <c r="G60" s="160" t="str">
        <f t="shared" si="4"/>
        <v/>
      </c>
      <c r="H60" s="64"/>
      <c r="I60" s="63"/>
      <c r="J60" s="63"/>
      <c r="K60" s="66"/>
      <c r="L60" s="65"/>
      <c r="M60" s="67" t="str">
        <f t="shared" si="2"/>
        <v/>
      </c>
      <c r="N60" s="65"/>
      <c r="O60" s="65"/>
      <c r="P60" s="79"/>
    </row>
    <row r="61" spans="1:16" s="7" customFormat="1" ht="24.75" customHeight="1" outlineLevel="1" x14ac:dyDescent="0.25">
      <c r="A61" s="144">
        <v>14</v>
      </c>
      <c r="B61" s="64"/>
      <c r="C61" s="65"/>
      <c r="D61" s="63"/>
      <c r="E61" s="145"/>
      <c r="F61" s="145"/>
      <c r="G61" s="160" t="str">
        <f t="shared" si="4"/>
        <v/>
      </c>
      <c r="H61" s="64"/>
      <c r="I61" s="63"/>
      <c r="J61" s="63"/>
      <c r="K61" s="66"/>
      <c r="L61" s="65"/>
      <c r="M61" s="67" t="str">
        <f t="shared" si="2"/>
        <v/>
      </c>
      <c r="N61" s="65"/>
      <c r="O61" s="65"/>
      <c r="P61" s="79"/>
    </row>
    <row r="62" spans="1:16" s="7" customFormat="1" ht="24.75" customHeight="1" outlineLevel="1" x14ac:dyDescent="0.25">
      <c r="A62" s="144">
        <v>15</v>
      </c>
      <c r="B62" s="64"/>
      <c r="C62" s="65"/>
      <c r="D62" s="63"/>
      <c r="E62" s="145"/>
      <c r="F62" s="145"/>
      <c r="G62" s="160" t="str">
        <f t="shared" si="4"/>
        <v/>
      </c>
      <c r="H62" s="64"/>
      <c r="I62" s="63"/>
      <c r="J62" s="63"/>
      <c r="K62" s="66"/>
      <c r="L62" s="65"/>
      <c r="M62" s="67" t="str">
        <f t="shared" si="2"/>
        <v/>
      </c>
      <c r="N62" s="65"/>
      <c r="O62" s="65"/>
      <c r="P62" s="79"/>
    </row>
    <row r="63" spans="1:16" s="7" customFormat="1" ht="24.75" customHeight="1" outlineLevel="1" x14ac:dyDescent="0.25">
      <c r="A63" s="144">
        <v>16</v>
      </c>
      <c r="B63" s="64"/>
      <c r="C63" s="65"/>
      <c r="D63" s="63"/>
      <c r="E63" s="145"/>
      <c r="F63" s="145"/>
      <c r="G63" s="160" t="str">
        <f t="shared" si="4"/>
        <v/>
      </c>
      <c r="H63" s="64"/>
      <c r="I63" s="63"/>
      <c r="J63" s="63"/>
      <c r="K63" s="66"/>
      <c r="L63" s="65"/>
      <c r="M63" s="67" t="str">
        <f t="shared" si="2"/>
        <v/>
      </c>
      <c r="N63" s="65"/>
      <c r="O63" s="65"/>
      <c r="P63" s="79"/>
    </row>
    <row r="64" spans="1:16" s="7" customFormat="1" ht="24.75" customHeight="1" outlineLevel="1" x14ac:dyDescent="0.25">
      <c r="A64" s="144">
        <v>17</v>
      </c>
      <c r="B64" s="64"/>
      <c r="C64" s="65"/>
      <c r="D64" s="63"/>
      <c r="E64" s="145"/>
      <c r="F64" s="145"/>
      <c r="G64" s="160" t="str">
        <f t="shared" si="4"/>
        <v/>
      </c>
      <c r="H64" s="64"/>
      <c r="I64" s="63"/>
      <c r="J64" s="63"/>
      <c r="K64" s="66"/>
      <c r="L64" s="65"/>
      <c r="M64" s="67" t="str">
        <f t="shared" si="2"/>
        <v/>
      </c>
      <c r="N64" s="65"/>
      <c r="O64" s="65"/>
      <c r="P64" s="79"/>
    </row>
    <row r="65" spans="1:16" s="7" customFormat="1" ht="24.75" customHeight="1" outlineLevel="1" x14ac:dyDescent="0.25">
      <c r="A65" s="144">
        <v>18</v>
      </c>
      <c r="B65" s="64"/>
      <c r="C65" s="65"/>
      <c r="D65" s="63"/>
      <c r="E65" s="145"/>
      <c r="F65" s="145"/>
      <c r="G65" s="160" t="str">
        <f t="shared" si="4"/>
        <v/>
      </c>
      <c r="H65" s="64"/>
      <c r="I65" s="63"/>
      <c r="J65" s="63"/>
      <c r="K65" s="66"/>
      <c r="L65" s="65"/>
      <c r="M65" s="67" t="str">
        <f t="shared" si="2"/>
        <v/>
      </c>
      <c r="N65" s="65"/>
      <c r="O65" s="65"/>
      <c r="P65" s="79"/>
    </row>
    <row r="66" spans="1:16" s="7" customFormat="1" ht="24.75" customHeight="1" outlineLevel="1" x14ac:dyDescent="0.25">
      <c r="A66" s="144">
        <v>19</v>
      </c>
      <c r="B66" s="64"/>
      <c r="C66" s="65"/>
      <c r="D66" s="63"/>
      <c r="E66" s="145"/>
      <c r="F66" s="145"/>
      <c r="G66" s="160" t="str">
        <f t="shared" si="4"/>
        <v/>
      </c>
      <c r="H66" s="64"/>
      <c r="I66" s="63"/>
      <c r="J66" s="63"/>
      <c r="K66" s="66"/>
      <c r="L66" s="65"/>
      <c r="M66" s="67" t="str">
        <f t="shared" si="2"/>
        <v/>
      </c>
      <c r="N66" s="65"/>
      <c r="O66" s="65"/>
      <c r="P66" s="79"/>
    </row>
    <row r="67" spans="1:16" s="7" customFormat="1" ht="24.75" customHeight="1" outlineLevel="1" x14ac:dyDescent="0.25">
      <c r="A67" s="144">
        <v>20</v>
      </c>
      <c r="B67" s="64"/>
      <c r="C67" s="65"/>
      <c r="D67" s="63"/>
      <c r="E67" s="145"/>
      <c r="F67" s="145"/>
      <c r="G67" s="160" t="str">
        <f t="shared" si="4"/>
        <v/>
      </c>
      <c r="H67" s="64"/>
      <c r="I67" s="63"/>
      <c r="J67" s="63"/>
      <c r="K67" s="66"/>
      <c r="L67" s="65"/>
      <c r="M67" s="67" t="str">
        <f t="shared" si="2"/>
        <v/>
      </c>
      <c r="N67" s="65"/>
      <c r="O67" s="65"/>
      <c r="P67" s="79"/>
    </row>
    <row r="68" spans="1:16" s="7" customFormat="1" ht="24.75" customHeight="1" outlineLevel="1" x14ac:dyDescent="0.25">
      <c r="A68" s="144">
        <v>21</v>
      </c>
      <c r="B68" s="64"/>
      <c r="C68" s="65"/>
      <c r="D68" s="63"/>
      <c r="E68" s="145"/>
      <c r="F68" s="145"/>
      <c r="G68" s="160" t="str">
        <f t="shared" si="4"/>
        <v/>
      </c>
      <c r="H68" s="64"/>
      <c r="I68" s="63"/>
      <c r="J68" s="63"/>
      <c r="K68" s="66"/>
      <c r="L68" s="65"/>
      <c r="M68" s="67" t="str">
        <f t="shared" si="2"/>
        <v/>
      </c>
      <c r="N68" s="65"/>
      <c r="O68" s="65"/>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t="str">
        <f t="shared" si="2"/>
        <v/>
      </c>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t="str">
        <f t="shared" si="2"/>
        <v/>
      </c>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t="str">
        <f t="shared" si="2"/>
        <v/>
      </c>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t="str">
        <f t="shared" si="2"/>
        <v/>
      </c>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t="str">
        <f t="shared" si="2"/>
        <v/>
      </c>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t="str">
        <f t="shared" si="2"/>
        <v/>
      </c>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t="str">
        <f t="shared" si="2"/>
        <v/>
      </c>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t="str">
        <f t="shared" si="2"/>
        <v/>
      </c>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t="str">
        <f t="shared" si="2"/>
        <v/>
      </c>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t="str">
        <f t="shared" si="2"/>
        <v/>
      </c>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t="str">
        <f t="shared" si="2"/>
        <v/>
      </c>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t="str">
        <f t="shared" si="5"/>
        <v/>
      </c>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t="str">
        <f t="shared" si="5"/>
        <v/>
      </c>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t="str">
        <f t="shared" si="5"/>
        <v/>
      </c>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t="str">
        <f t="shared" si="5"/>
        <v/>
      </c>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t="str">
        <f t="shared" si="5"/>
        <v/>
      </c>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t="str">
        <f t="shared" si="5"/>
        <v/>
      </c>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t="str">
        <f t="shared" si="5"/>
        <v/>
      </c>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t="str">
        <f t="shared" si="5"/>
        <v/>
      </c>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t="str">
        <f t="shared" si="5"/>
        <v/>
      </c>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t="str">
        <f t="shared" si="5"/>
        <v/>
      </c>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t="str">
        <f t="shared" si="5"/>
        <v/>
      </c>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t="str">
        <f t="shared" si="5"/>
        <v/>
      </c>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t="str">
        <f t="shared" si="5"/>
        <v/>
      </c>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t="str">
        <f t="shared" si="5"/>
        <v/>
      </c>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t="str">
        <f t="shared" si="5"/>
        <v/>
      </c>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t="str">
        <f t="shared" si="5"/>
        <v/>
      </c>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t="str">
        <f t="shared" si="5"/>
        <v/>
      </c>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t="str">
        <f t="shared" si="5"/>
        <v/>
      </c>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t="str">
        <f t="shared" si="5"/>
        <v/>
      </c>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t="str">
        <f t="shared" si="5"/>
        <v/>
      </c>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t="str">
        <f t="shared" si="5"/>
        <v/>
      </c>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t="str">
        <f t="shared" si="5"/>
        <v/>
      </c>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t="str">
        <f t="shared" si="5"/>
        <v/>
      </c>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t="str">
        <f t="shared" si="5"/>
        <v/>
      </c>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t="str">
        <f t="shared" si="5"/>
        <v/>
      </c>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t="str">
        <f t="shared" si="5"/>
        <v/>
      </c>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2681</v>
      </c>
      <c r="E114" s="145">
        <v>44181</v>
      </c>
      <c r="F114" s="145">
        <v>44773</v>
      </c>
      <c r="G114" s="160">
        <f>IF(AND(E114&lt;&gt;"",F114&lt;&gt;""),((F114-E114)/30),"")</f>
        <v>19.733333333333334</v>
      </c>
      <c r="H114" s="178" t="s">
        <v>2682</v>
      </c>
      <c r="I114" s="121" t="s">
        <v>711</v>
      </c>
      <c r="J114" s="121" t="s">
        <v>713</v>
      </c>
      <c r="K114" s="123">
        <v>2185076312</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6">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6"/>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7">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7"/>
        <v/>
      </c>
      <c r="H118" s="64"/>
      <c r="I118" s="63"/>
      <c r="J118" s="63"/>
      <c r="K118" s="68"/>
      <c r="L118" s="100" t="str">
        <f>+IF(AND(K118&gt;0,O118="Ejecución"),(K118/877802)*Tabla28[[#This Row],[% participación]],IF(AND(K118&gt;0,O118&lt;&gt;"Ejecución"),"-",""))</f>
        <v/>
      </c>
      <c r="M118" s="65"/>
      <c r="N118" s="173" t="str">
        <f t="shared" ref="N118:N160" si="8">+IF(M118="No",1,IF(M118="Si","Ingrese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7"/>
        <v/>
      </c>
      <c r="H119" s="64"/>
      <c r="I119" s="63"/>
      <c r="J119" s="63"/>
      <c r="K119" s="68"/>
      <c r="L119" s="100" t="str">
        <f>+IF(AND(K119&gt;0,O119="Ejecución"),(K119/877802)*Tabla28[[#This Row],[% participación]],IF(AND(K119&gt;0,O119&lt;&gt;"Ejecución"),"-",""))</f>
        <v/>
      </c>
      <c r="M119" s="65"/>
      <c r="N119" s="173" t="str">
        <f t="shared" si="8"/>
        <v/>
      </c>
      <c r="O119" s="162" t="s">
        <v>1150</v>
      </c>
      <c r="P119" s="79"/>
    </row>
    <row r="120" spans="1:16" s="7" customFormat="1" ht="24.75" customHeight="1" outlineLevel="1" x14ac:dyDescent="0.25">
      <c r="A120" s="144">
        <v>7</v>
      </c>
      <c r="B120" s="161" t="s">
        <v>2665</v>
      </c>
      <c r="C120" s="163" t="s">
        <v>31</v>
      </c>
      <c r="D120" s="63"/>
      <c r="E120" s="145"/>
      <c r="F120" s="145"/>
      <c r="G120" s="160" t="str">
        <f t="shared" si="7"/>
        <v/>
      </c>
      <c r="H120" s="64"/>
      <c r="I120" s="63"/>
      <c r="J120" s="63"/>
      <c r="K120" s="68"/>
      <c r="L120" s="100" t="str">
        <f>+IF(AND(K120&gt;0,O120="Ejecución"),(K120/877802)*Tabla28[[#This Row],[% participación]],IF(AND(K120&gt;0,O120&lt;&gt;"Ejecución"),"-",""))</f>
        <v/>
      </c>
      <c r="M120" s="65"/>
      <c r="N120" s="173" t="str">
        <f t="shared" si="8"/>
        <v/>
      </c>
      <c r="O120" s="162" t="s">
        <v>1150</v>
      </c>
      <c r="P120" s="79"/>
    </row>
    <row r="121" spans="1:16" s="7" customFormat="1" ht="24.75" customHeight="1" outlineLevel="1" x14ac:dyDescent="0.25">
      <c r="A121" s="144">
        <v>8</v>
      </c>
      <c r="B121" s="161" t="s">
        <v>2665</v>
      </c>
      <c r="C121" s="163" t="s">
        <v>31</v>
      </c>
      <c r="D121" s="63"/>
      <c r="E121" s="145"/>
      <c r="F121" s="145"/>
      <c r="G121" s="160" t="str">
        <f t="shared" si="7"/>
        <v/>
      </c>
      <c r="H121" s="102"/>
      <c r="I121" s="63"/>
      <c r="J121" s="63"/>
      <c r="K121" s="68"/>
      <c r="L121" s="100" t="str">
        <f>+IF(AND(K121&gt;0,O121="Ejecución"),(K121/877802)*Tabla28[[#This Row],[% participación]],IF(AND(K121&gt;0,O121&lt;&gt;"Ejecución"),"-",""))</f>
        <v/>
      </c>
      <c r="M121" s="65"/>
      <c r="N121" s="173" t="str">
        <f t="shared" si="8"/>
        <v/>
      </c>
      <c r="O121" s="162" t="s">
        <v>1150</v>
      </c>
      <c r="P121" s="79"/>
    </row>
    <row r="122" spans="1:16" s="7" customFormat="1" ht="24.75" customHeight="1" outlineLevel="1" x14ac:dyDescent="0.25">
      <c r="A122" s="144">
        <v>9</v>
      </c>
      <c r="B122" s="161" t="s">
        <v>2665</v>
      </c>
      <c r="C122" s="163" t="s">
        <v>31</v>
      </c>
      <c r="D122" s="63"/>
      <c r="E122" s="145"/>
      <c r="F122" s="145"/>
      <c r="G122" s="160" t="str">
        <f t="shared" si="7"/>
        <v/>
      </c>
      <c r="H122" s="64"/>
      <c r="I122" s="63"/>
      <c r="J122" s="63"/>
      <c r="K122" s="68"/>
      <c r="L122" s="100" t="str">
        <f>+IF(AND(K122&gt;0,O122="Ejecución"),(K122/877802)*Tabla28[[#This Row],[% participación]],IF(AND(K122&gt;0,O122&lt;&gt;"Ejecución"),"-",""))</f>
        <v/>
      </c>
      <c r="M122" s="65"/>
      <c r="N122" s="173" t="str">
        <f t="shared" si="8"/>
        <v/>
      </c>
      <c r="O122" s="162" t="s">
        <v>1150</v>
      </c>
      <c r="P122" s="79"/>
    </row>
    <row r="123" spans="1:16" s="7" customFormat="1" ht="24.75" customHeight="1" outlineLevel="1" x14ac:dyDescent="0.25">
      <c r="A123" s="144">
        <v>10</v>
      </c>
      <c r="B123" s="161" t="s">
        <v>2665</v>
      </c>
      <c r="C123" s="163" t="s">
        <v>31</v>
      </c>
      <c r="D123" s="63"/>
      <c r="E123" s="145"/>
      <c r="F123" s="145"/>
      <c r="G123" s="160" t="str">
        <f t="shared" si="7"/>
        <v/>
      </c>
      <c r="H123" s="64"/>
      <c r="I123" s="63"/>
      <c r="J123" s="63"/>
      <c r="K123" s="68"/>
      <c r="L123" s="100" t="str">
        <f>+IF(AND(K123&gt;0,O123="Ejecución"),(K123/877802)*Tabla28[[#This Row],[% participación]],IF(AND(K123&gt;0,O123&lt;&gt;"Ejecución"),"-",""))</f>
        <v/>
      </c>
      <c r="M123" s="65"/>
      <c r="N123" s="173" t="str">
        <f t="shared" si="8"/>
        <v/>
      </c>
      <c r="O123" s="162" t="s">
        <v>1150</v>
      </c>
      <c r="P123" s="79"/>
    </row>
    <row r="124" spans="1:16" s="7" customFormat="1" ht="24.75" customHeight="1" outlineLevel="1" x14ac:dyDescent="0.25">
      <c r="A124" s="144">
        <v>11</v>
      </c>
      <c r="B124" s="161" t="s">
        <v>2665</v>
      </c>
      <c r="C124" s="163" t="s">
        <v>31</v>
      </c>
      <c r="D124" s="63"/>
      <c r="E124" s="145"/>
      <c r="F124" s="145"/>
      <c r="G124" s="160" t="str">
        <f t="shared" si="7"/>
        <v/>
      </c>
      <c r="H124" s="64"/>
      <c r="I124" s="63"/>
      <c r="J124" s="63"/>
      <c r="K124" s="68"/>
      <c r="L124" s="100" t="str">
        <f>+IF(AND(K124&gt;0,O124="Ejecución"),(K124/877802)*Tabla28[[#This Row],[% participación]],IF(AND(K124&gt;0,O124&lt;&gt;"Ejecución"),"-",""))</f>
        <v/>
      </c>
      <c r="M124" s="65"/>
      <c r="N124" s="173" t="str">
        <f t="shared" si="8"/>
        <v/>
      </c>
      <c r="O124" s="162" t="s">
        <v>1150</v>
      </c>
      <c r="P124" s="79"/>
    </row>
    <row r="125" spans="1:16" s="7" customFormat="1" ht="24.75" customHeight="1" outlineLevel="1" x14ac:dyDescent="0.25">
      <c r="A125" s="144">
        <v>12</v>
      </c>
      <c r="B125" s="161" t="s">
        <v>2665</v>
      </c>
      <c r="C125" s="163" t="s">
        <v>31</v>
      </c>
      <c r="D125" s="63"/>
      <c r="E125" s="145"/>
      <c r="F125" s="145"/>
      <c r="G125" s="160" t="str">
        <f t="shared" si="7"/>
        <v/>
      </c>
      <c r="H125" s="64"/>
      <c r="I125" s="63"/>
      <c r="J125" s="63"/>
      <c r="K125" s="68"/>
      <c r="L125" s="100" t="str">
        <f>+IF(AND(K125&gt;0,O125="Ejecución"),(K125/877802)*Tabla28[[#This Row],[% participación]],IF(AND(K125&gt;0,O125&lt;&gt;"Ejecución"),"-",""))</f>
        <v/>
      </c>
      <c r="M125" s="65"/>
      <c r="N125" s="173" t="str">
        <f t="shared" si="8"/>
        <v/>
      </c>
      <c r="O125" s="162" t="s">
        <v>1150</v>
      </c>
      <c r="P125" s="79"/>
    </row>
    <row r="126" spans="1:16" s="7" customFormat="1" ht="24.75" customHeight="1" outlineLevel="1" x14ac:dyDescent="0.25">
      <c r="A126" s="144">
        <v>13</v>
      </c>
      <c r="B126" s="161" t="s">
        <v>2665</v>
      </c>
      <c r="C126" s="163" t="s">
        <v>31</v>
      </c>
      <c r="D126" s="63"/>
      <c r="E126" s="145"/>
      <c r="F126" s="145"/>
      <c r="G126" s="160" t="str">
        <f t="shared" si="7"/>
        <v/>
      </c>
      <c r="H126" s="64"/>
      <c r="I126" s="63"/>
      <c r="J126" s="63"/>
      <c r="K126" s="68"/>
      <c r="L126" s="100" t="str">
        <f>+IF(AND(K126&gt;0,O126="Ejecución"),(K126/877802)*Tabla28[[#This Row],[% participación]],IF(AND(K126&gt;0,O126&lt;&gt;"Ejecución"),"-",""))</f>
        <v/>
      </c>
      <c r="M126" s="65"/>
      <c r="N126" s="173" t="str">
        <f t="shared" si="8"/>
        <v/>
      </c>
      <c r="O126" s="162" t="s">
        <v>1150</v>
      </c>
      <c r="P126" s="79"/>
    </row>
    <row r="127" spans="1:16" s="7" customFormat="1" ht="24.75" customHeight="1" outlineLevel="1" x14ac:dyDescent="0.25">
      <c r="A127" s="144">
        <v>14</v>
      </c>
      <c r="B127" s="161" t="s">
        <v>2665</v>
      </c>
      <c r="C127" s="163" t="s">
        <v>31</v>
      </c>
      <c r="D127" s="63"/>
      <c r="E127" s="145"/>
      <c r="F127" s="145"/>
      <c r="G127" s="160" t="str">
        <f t="shared" si="7"/>
        <v/>
      </c>
      <c r="H127" s="64"/>
      <c r="I127" s="63"/>
      <c r="J127" s="63"/>
      <c r="K127" s="68"/>
      <c r="L127" s="100" t="str">
        <f>+IF(AND(K127&gt;0,O127="Ejecución"),(K127/877802)*Tabla28[[#This Row],[% participación]],IF(AND(K127&gt;0,O127&lt;&gt;"Ejecución"),"-",""))</f>
        <v/>
      </c>
      <c r="M127" s="65"/>
      <c r="N127" s="173" t="str">
        <f t="shared" si="8"/>
        <v/>
      </c>
      <c r="O127" s="162" t="s">
        <v>1150</v>
      </c>
      <c r="P127" s="79"/>
    </row>
    <row r="128" spans="1:16" s="7" customFormat="1" ht="24.75" customHeight="1" outlineLevel="1" x14ac:dyDescent="0.25">
      <c r="A128" s="144">
        <v>15</v>
      </c>
      <c r="B128" s="161" t="s">
        <v>2665</v>
      </c>
      <c r="C128" s="163" t="s">
        <v>31</v>
      </c>
      <c r="D128" s="63"/>
      <c r="E128" s="145"/>
      <c r="F128" s="145"/>
      <c r="G128" s="160" t="str">
        <f t="shared" si="7"/>
        <v/>
      </c>
      <c r="H128" s="64"/>
      <c r="I128" s="63"/>
      <c r="J128" s="63"/>
      <c r="K128" s="68"/>
      <c r="L128" s="100" t="str">
        <f>+IF(AND(K128&gt;0,O128="Ejecución"),(K128/877802)*Tabla28[[#This Row],[% participación]],IF(AND(K128&gt;0,O128&lt;&gt;"Ejecución"),"-",""))</f>
        <v/>
      </c>
      <c r="M128" s="65"/>
      <c r="N128" s="173" t="str">
        <f t="shared" si="8"/>
        <v/>
      </c>
      <c r="O128" s="162" t="s">
        <v>1150</v>
      </c>
      <c r="P128" s="79"/>
    </row>
    <row r="129" spans="1:16" s="7" customFormat="1" ht="24.75" customHeight="1" outlineLevel="1" x14ac:dyDescent="0.25">
      <c r="A129" s="144">
        <v>16</v>
      </c>
      <c r="B129" s="161" t="s">
        <v>2665</v>
      </c>
      <c r="C129" s="163" t="s">
        <v>31</v>
      </c>
      <c r="D129" s="63"/>
      <c r="E129" s="145"/>
      <c r="F129" s="145"/>
      <c r="G129" s="160" t="str">
        <f t="shared" si="7"/>
        <v/>
      </c>
      <c r="H129" s="64"/>
      <c r="I129" s="63"/>
      <c r="J129" s="63"/>
      <c r="K129" s="68"/>
      <c r="L129" s="100" t="str">
        <f>+IF(AND(K129&gt;0,O129="Ejecución"),(K129/877802)*Tabla28[[#This Row],[% participación]],IF(AND(K129&gt;0,O129&lt;&gt;"Ejecución"),"-",""))</f>
        <v/>
      </c>
      <c r="M129" s="65"/>
      <c r="N129" s="173" t="str">
        <f t="shared" si="8"/>
        <v/>
      </c>
      <c r="O129" s="162" t="s">
        <v>1150</v>
      </c>
      <c r="P129" s="79"/>
    </row>
    <row r="130" spans="1:16" s="7" customFormat="1" ht="24.75" customHeight="1" outlineLevel="1" x14ac:dyDescent="0.25">
      <c r="A130" s="144">
        <v>17</v>
      </c>
      <c r="B130" s="161" t="s">
        <v>2665</v>
      </c>
      <c r="C130" s="163" t="s">
        <v>31</v>
      </c>
      <c r="D130" s="63"/>
      <c r="E130" s="145"/>
      <c r="F130" s="145"/>
      <c r="G130" s="160" t="str">
        <f t="shared" si="7"/>
        <v/>
      </c>
      <c r="H130" s="64"/>
      <c r="I130" s="63"/>
      <c r="J130" s="63"/>
      <c r="K130" s="68"/>
      <c r="L130" s="100" t="str">
        <f>+IF(AND(K130&gt;0,O130="Ejecución"),(K130/877802)*Tabla28[[#This Row],[% participación]],IF(AND(K130&gt;0,O130&lt;&gt;"Ejecución"),"-",""))</f>
        <v/>
      </c>
      <c r="M130" s="65"/>
      <c r="N130" s="173" t="str">
        <f t="shared" si="8"/>
        <v/>
      </c>
      <c r="O130" s="162" t="s">
        <v>1150</v>
      </c>
      <c r="P130" s="79"/>
    </row>
    <row r="131" spans="1:16" s="7" customFormat="1" ht="24.75" customHeight="1" outlineLevel="1" x14ac:dyDescent="0.25">
      <c r="A131" s="144">
        <v>18</v>
      </c>
      <c r="B131" s="161" t="s">
        <v>2665</v>
      </c>
      <c r="C131" s="163" t="s">
        <v>31</v>
      </c>
      <c r="D131" s="63"/>
      <c r="E131" s="145"/>
      <c r="F131" s="145"/>
      <c r="G131" s="160" t="str">
        <f t="shared" si="7"/>
        <v/>
      </c>
      <c r="H131" s="64"/>
      <c r="I131" s="63"/>
      <c r="J131" s="63"/>
      <c r="K131" s="68"/>
      <c r="L131" s="100" t="str">
        <f>+IF(AND(K131&gt;0,O131="Ejecución"),(K131/877802)*Tabla28[[#This Row],[% participación]],IF(AND(K131&gt;0,O131&lt;&gt;"Ejecución"),"-",""))</f>
        <v/>
      </c>
      <c r="M131" s="65"/>
      <c r="N131" s="173" t="str">
        <f t="shared" si="8"/>
        <v/>
      </c>
      <c r="O131" s="162" t="s">
        <v>1150</v>
      </c>
      <c r="P131" s="79"/>
    </row>
    <row r="132" spans="1:16" s="7" customFormat="1" ht="24.75" customHeight="1" outlineLevel="1" x14ac:dyDescent="0.25">
      <c r="A132" s="144">
        <v>19</v>
      </c>
      <c r="B132" s="161" t="s">
        <v>2665</v>
      </c>
      <c r="C132" s="163" t="s">
        <v>31</v>
      </c>
      <c r="D132" s="63"/>
      <c r="E132" s="145"/>
      <c r="F132" s="145"/>
      <c r="G132" s="160" t="str">
        <f t="shared" si="7"/>
        <v/>
      </c>
      <c r="H132" s="64"/>
      <c r="I132" s="63"/>
      <c r="J132" s="63"/>
      <c r="K132" s="68"/>
      <c r="L132" s="100" t="str">
        <f>+IF(AND(K132&gt;0,O132="Ejecución"),(K132/877802)*Tabla28[[#This Row],[% participación]],IF(AND(K132&gt;0,O132&lt;&gt;"Ejecución"),"-",""))</f>
        <v/>
      </c>
      <c r="M132" s="65"/>
      <c r="N132" s="173" t="str">
        <f t="shared" si="8"/>
        <v/>
      </c>
      <c r="O132" s="162" t="s">
        <v>1150</v>
      </c>
      <c r="P132" s="79"/>
    </row>
    <row r="133" spans="1:16" s="7" customFormat="1" ht="24.75" customHeight="1" outlineLevel="1" x14ac:dyDescent="0.25">
      <c r="A133" s="144">
        <v>20</v>
      </c>
      <c r="B133" s="161" t="s">
        <v>2665</v>
      </c>
      <c r="C133" s="163" t="s">
        <v>31</v>
      </c>
      <c r="D133" s="63"/>
      <c r="E133" s="145"/>
      <c r="F133" s="145"/>
      <c r="G133" s="160" t="str">
        <f t="shared" si="7"/>
        <v/>
      </c>
      <c r="H133" s="64"/>
      <c r="I133" s="63"/>
      <c r="J133" s="63"/>
      <c r="K133" s="68"/>
      <c r="L133" s="100" t="str">
        <f>+IF(AND(K133&gt;0,O133="Ejecución"),(K133/877802)*Tabla28[[#This Row],[% participación]],IF(AND(K133&gt;0,O133&lt;&gt;"Ejecución"),"-",""))</f>
        <v/>
      </c>
      <c r="M133" s="65"/>
      <c r="N133" s="173" t="str">
        <f t="shared" si="8"/>
        <v/>
      </c>
      <c r="O133" s="162" t="s">
        <v>1150</v>
      </c>
      <c r="P133" s="79"/>
    </row>
    <row r="134" spans="1:16" s="7" customFormat="1" ht="24.75" customHeight="1" outlineLevel="1" x14ac:dyDescent="0.25">
      <c r="A134" s="144">
        <v>21</v>
      </c>
      <c r="B134" s="161" t="s">
        <v>2665</v>
      </c>
      <c r="C134" s="163" t="s">
        <v>31</v>
      </c>
      <c r="D134" s="63"/>
      <c r="E134" s="145"/>
      <c r="F134" s="145"/>
      <c r="G134" s="160" t="str">
        <f t="shared" si="7"/>
        <v/>
      </c>
      <c r="H134" s="64"/>
      <c r="I134" s="63"/>
      <c r="J134" s="63"/>
      <c r="K134" s="68"/>
      <c r="L134" s="100" t="str">
        <f>+IF(AND(K134&gt;0,O134="Ejecución"),(K134/877802)*Tabla28[[#This Row],[% participación]],IF(AND(K134&gt;0,O134&lt;&gt;"Ejecución"),"-",""))</f>
        <v/>
      </c>
      <c r="M134" s="65"/>
      <c r="N134" s="173" t="str">
        <f t="shared" si="8"/>
        <v/>
      </c>
      <c r="O134" s="162" t="s">
        <v>1150</v>
      </c>
      <c r="P134" s="79"/>
    </row>
    <row r="135" spans="1:16" s="7" customFormat="1" ht="24.75" customHeight="1" outlineLevel="1" x14ac:dyDescent="0.25">
      <c r="A135" s="144">
        <v>22</v>
      </c>
      <c r="B135" s="161" t="s">
        <v>2665</v>
      </c>
      <c r="C135" s="163" t="s">
        <v>31</v>
      </c>
      <c r="D135" s="63"/>
      <c r="E135" s="145"/>
      <c r="F135" s="145"/>
      <c r="G135" s="160" t="str">
        <f t="shared" si="7"/>
        <v/>
      </c>
      <c r="H135" s="64"/>
      <c r="I135" s="63"/>
      <c r="J135" s="63"/>
      <c r="K135" s="68"/>
      <c r="L135" s="100" t="str">
        <f>+IF(AND(K135&gt;0,O135="Ejecución"),(K135/877802)*Tabla28[[#This Row],[% participación]],IF(AND(K135&gt;0,O135&lt;&gt;"Ejecución"),"-",""))</f>
        <v/>
      </c>
      <c r="M135" s="65"/>
      <c r="N135" s="173" t="str">
        <f t="shared" si="8"/>
        <v/>
      </c>
      <c r="O135" s="162" t="s">
        <v>1150</v>
      </c>
      <c r="P135" s="79"/>
    </row>
    <row r="136" spans="1:16" s="7" customFormat="1" ht="24.75" customHeight="1" outlineLevel="1" x14ac:dyDescent="0.25">
      <c r="A136" s="144">
        <v>23</v>
      </c>
      <c r="B136" s="161" t="s">
        <v>2665</v>
      </c>
      <c r="C136" s="163" t="s">
        <v>31</v>
      </c>
      <c r="D136" s="63"/>
      <c r="E136" s="145"/>
      <c r="F136" s="145"/>
      <c r="G136" s="160" t="str">
        <f t="shared" si="7"/>
        <v/>
      </c>
      <c r="H136" s="64"/>
      <c r="I136" s="63"/>
      <c r="J136" s="63"/>
      <c r="K136" s="68"/>
      <c r="L136" s="100" t="str">
        <f>+IF(AND(K136&gt;0,O136="Ejecución"),(K136/877802)*Tabla28[[#This Row],[% participación]],IF(AND(K136&gt;0,O136&lt;&gt;"Ejecución"),"-",""))</f>
        <v/>
      </c>
      <c r="M136" s="65"/>
      <c r="N136" s="173" t="str">
        <f t="shared" si="8"/>
        <v/>
      </c>
      <c r="O136" s="162" t="s">
        <v>1150</v>
      </c>
      <c r="P136" s="79"/>
    </row>
    <row r="137" spans="1:16" s="7" customFormat="1" ht="24.75" customHeight="1" outlineLevel="1" x14ac:dyDescent="0.25">
      <c r="A137" s="144">
        <v>24</v>
      </c>
      <c r="B137" s="161" t="s">
        <v>2665</v>
      </c>
      <c r="C137" s="163" t="s">
        <v>31</v>
      </c>
      <c r="D137" s="63"/>
      <c r="E137" s="145"/>
      <c r="F137" s="145"/>
      <c r="G137" s="160" t="str">
        <f t="shared" si="7"/>
        <v/>
      </c>
      <c r="H137" s="64"/>
      <c r="I137" s="63"/>
      <c r="J137" s="63"/>
      <c r="K137" s="68"/>
      <c r="L137" s="100" t="str">
        <f>+IF(AND(K137&gt;0,O137="Ejecución"),(K137/877802)*Tabla28[[#This Row],[% participación]],IF(AND(K137&gt;0,O137&lt;&gt;"Ejecución"),"-",""))</f>
        <v/>
      </c>
      <c r="M137" s="65"/>
      <c r="N137" s="173" t="str">
        <f t="shared" si="8"/>
        <v/>
      </c>
      <c r="O137" s="162" t="s">
        <v>1150</v>
      </c>
      <c r="P137" s="79"/>
    </row>
    <row r="138" spans="1:16" s="7" customFormat="1" ht="24.75" customHeight="1" outlineLevel="1" x14ac:dyDescent="0.25">
      <c r="A138" s="144">
        <v>25</v>
      </c>
      <c r="B138" s="161" t="s">
        <v>2665</v>
      </c>
      <c r="C138" s="163" t="s">
        <v>31</v>
      </c>
      <c r="D138" s="63"/>
      <c r="E138" s="145"/>
      <c r="F138" s="145"/>
      <c r="G138" s="160" t="str">
        <f t="shared" si="7"/>
        <v/>
      </c>
      <c r="H138" s="64"/>
      <c r="I138" s="63"/>
      <c r="J138" s="63"/>
      <c r="K138" s="68"/>
      <c r="L138" s="100" t="str">
        <f>+IF(AND(K138&gt;0,O138="Ejecución"),(K138/877802)*Tabla28[[#This Row],[% participación]],IF(AND(K138&gt;0,O138&lt;&gt;"Ejecución"),"-",""))</f>
        <v/>
      </c>
      <c r="M138" s="65"/>
      <c r="N138" s="173" t="str">
        <f t="shared" si="8"/>
        <v/>
      </c>
      <c r="O138" s="162" t="s">
        <v>1150</v>
      </c>
      <c r="P138" s="79"/>
    </row>
    <row r="139" spans="1:16" s="7" customFormat="1" ht="24.75" customHeight="1" outlineLevel="1" x14ac:dyDescent="0.25">
      <c r="A139" s="144">
        <v>26</v>
      </c>
      <c r="B139" s="161" t="s">
        <v>2665</v>
      </c>
      <c r="C139" s="163" t="s">
        <v>31</v>
      </c>
      <c r="D139" s="63"/>
      <c r="E139" s="145"/>
      <c r="F139" s="145"/>
      <c r="G139" s="160" t="str">
        <f t="shared" si="7"/>
        <v/>
      </c>
      <c r="H139" s="64"/>
      <c r="I139" s="63"/>
      <c r="J139" s="63"/>
      <c r="K139" s="68"/>
      <c r="L139" s="100" t="str">
        <f>+IF(AND(K139&gt;0,O139="Ejecución"),(K139/877802)*Tabla28[[#This Row],[% participación]],IF(AND(K139&gt;0,O139&lt;&gt;"Ejecución"),"-",""))</f>
        <v/>
      </c>
      <c r="M139" s="65"/>
      <c r="N139" s="173" t="str">
        <f t="shared" si="8"/>
        <v/>
      </c>
      <c r="O139" s="162" t="s">
        <v>1150</v>
      </c>
      <c r="P139" s="79"/>
    </row>
    <row r="140" spans="1:16" s="7" customFormat="1" ht="24.75" customHeight="1" outlineLevel="1" x14ac:dyDescent="0.25">
      <c r="A140" s="144">
        <v>27</v>
      </c>
      <c r="B140" s="161" t="s">
        <v>2665</v>
      </c>
      <c r="C140" s="163" t="s">
        <v>31</v>
      </c>
      <c r="D140" s="63"/>
      <c r="E140" s="145"/>
      <c r="F140" s="145"/>
      <c r="G140" s="160" t="str">
        <f t="shared" si="7"/>
        <v/>
      </c>
      <c r="H140" s="64"/>
      <c r="I140" s="63"/>
      <c r="J140" s="63"/>
      <c r="K140" s="68"/>
      <c r="L140" s="100" t="str">
        <f>+IF(AND(K140&gt;0,O140="Ejecución"),(K140/877802)*Tabla28[[#This Row],[% participación]],IF(AND(K140&gt;0,O140&lt;&gt;"Ejecución"),"-",""))</f>
        <v/>
      </c>
      <c r="M140" s="65"/>
      <c r="N140" s="173" t="str">
        <f t="shared" si="8"/>
        <v/>
      </c>
      <c r="O140" s="162" t="s">
        <v>1150</v>
      </c>
      <c r="P140" s="79"/>
    </row>
    <row r="141" spans="1:16" s="7" customFormat="1" ht="24.75" customHeight="1" outlineLevel="1" x14ac:dyDescent="0.25">
      <c r="A141" s="144">
        <v>28</v>
      </c>
      <c r="B141" s="161" t="s">
        <v>2665</v>
      </c>
      <c r="C141" s="163" t="s">
        <v>31</v>
      </c>
      <c r="D141" s="63"/>
      <c r="E141" s="145"/>
      <c r="F141" s="145"/>
      <c r="G141" s="160" t="str">
        <f t="shared" si="7"/>
        <v/>
      </c>
      <c r="H141" s="64"/>
      <c r="I141" s="63"/>
      <c r="J141" s="63"/>
      <c r="K141" s="68"/>
      <c r="L141" s="100" t="str">
        <f>+IF(AND(K141&gt;0,O141="Ejecución"),(K141/877802)*Tabla28[[#This Row],[% participación]],IF(AND(K141&gt;0,O141&lt;&gt;"Ejecución"),"-",""))</f>
        <v/>
      </c>
      <c r="M141" s="65"/>
      <c r="N141" s="173" t="str">
        <f t="shared" si="8"/>
        <v/>
      </c>
      <c r="O141" s="162" t="s">
        <v>1150</v>
      </c>
      <c r="P141" s="79"/>
    </row>
    <row r="142" spans="1:16" s="7" customFormat="1" ht="24.75" customHeight="1" outlineLevel="1" x14ac:dyDescent="0.25">
      <c r="A142" s="144">
        <v>29</v>
      </c>
      <c r="B142" s="161" t="s">
        <v>2665</v>
      </c>
      <c r="C142" s="163" t="s">
        <v>31</v>
      </c>
      <c r="D142" s="63"/>
      <c r="E142" s="145"/>
      <c r="F142" s="145"/>
      <c r="G142" s="160" t="str">
        <f t="shared" si="7"/>
        <v/>
      </c>
      <c r="H142" s="64"/>
      <c r="I142" s="63"/>
      <c r="J142" s="63"/>
      <c r="K142" s="68"/>
      <c r="L142" s="100" t="str">
        <f>+IF(AND(K142&gt;0,O142="Ejecución"),(K142/877802)*Tabla28[[#This Row],[% participación]],IF(AND(K142&gt;0,O142&lt;&gt;"Ejecución"),"-",""))</f>
        <v/>
      </c>
      <c r="M142" s="65"/>
      <c r="N142" s="173" t="str">
        <f t="shared" si="8"/>
        <v/>
      </c>
      <c r="O142" s="162" t="s">
        <v>1150</v>
      </c>
      <c r="P142" s="79"/>
    </row>
    <row r="143" spans="1:16" s="7" customFormat="1" ht="24.75" customHeight="1" outlineLevel="1" x14ac:dyDescent="0.25">
      <c r="A143" s="144">
        <v>30</v>
      </c>
      <c r="B143" s="161" t="s">
        <v>2665</v>
      </c>
      <c r="C143" s="163" t="s">
        <v>31</v>
      </c>
      <c r="D143" s="63"/>
      <c r="E143" s="145"/>
      <c r="F143" s="145"/>
      <c r="G143" s="160" t="str">
        <f t="shared" si="7"/>
        <v/>
      </c>
      <c r="H143" s="64"/>
      <c r="I143" s="63"/>
      <c r="J143" s="63"/>
      <c r="K143" s="68"/>
      <c r="L143" s="100" t="str">
        <f>+IF(AND(K143&gt;0,O143="Ejecución"),(K143/877802)*Tabla28[[#This Row],[% participación]],IF(AND(K143&gt;0,O143&lt;&gt;"Ejecución"),"-",""))</f>
        <v/>
      </c>
      <c r="M143" s="65"/>
      <c r="N143" s="173" t="str">
        <f t="shared" si="8"/>
        <v/>
      </c>
      <c r="O143" s="162" t="s">
        <v>1150</v>
      </c>
      <c r="P143" s="79"/>
    </row>
    <row r="144" spans="1:16" s="7" customFormat="1" ht="24.75" customHeight="1" outlineLevel="1" x14ac:dyDescent="0.25">
      <c r="A144" s="144">
        <v>31</v>
      </c>
      <c r="B144" s="161" t="s">
        <v>2665</v>
      </c>
      <c r="C144" s="163" t="s">
        <v>31</v>
      </c>
      <c r="D144" s="63"/>
      <c r="E144" s="145"/>
      <c r="F144" s="145"/>
      <c r="G144" s="160" t="str">
        <f t="shared" si="7"/>
        <v/>
      </c>
      <c r="H144" s="64"/>
      <c r="I144" s="63"/>
      <c r="J144" s="63"/>
      <c r="K144" s="68"/>
      <c r="L144" s="100" t="str">
        <f>+IF(AND(K144&gt;0,O144="Ejecución"),(K144/877802)*Tabla28[[#This Row],[% participación]],IF(AND(K144&gt;0,O144&lt;&gt;"Ejecución"),"-",""))</f>
        <v/>
      </c>
      <c r="M144" s="65"/>
      <c r="N144" s="173" t="str">
        <f t="shared" si="8"/>
        <v/>
      </c>
      <c r="O144" s="162" t="s">
        <v>1150</v>
      </c>
      <c r="P144" s="79"/>
    </row>
    <row r="145" spans="1:16" s="7" customFormat="1" ht="24.75" customHeight="1" outlineLevel="1" x14ac:dyDescent="0.25">
      <c r="A145" s="144">
        <v>32</v>
      </c>
      <c r="B145" s="161" t="s">
        <v>2665</v>
      </c>
      <c r="C145" s="163" t="s">
        <v>31</v>
      </c>
      <c r="D145" s="63"/>
      <c r="E145" s="145"/>
      <c r="F145" s="145"/>
      <c r="G145" s="160" t="str">
        <f t="shared" si="7"/>
        <v/>
      </c>
      <c r="H145" s="64"/>
      <c r="I145" s="63"/>
      <c r="J145" s="63"/>
      <c r="K145" s="68"/>
      <c r="L145" s="100" t="str">
        <f>+IF(AND(K145&gt;0,O145="Ejecución"),(K145/877802)*Tabla28[[#This Row],[% participación]],IF(AND(K145&gt;0,O145&lt;&gt;"Ejecución"),"-",""))</f>
        <v/>
      </c>
      <c r="M145" s="65"/>
      <c r="N145" s="173" t="str">
        <f t="shared" si="8"/>
        <v/>
      </c>
      <c r="O145" s="162" t="s">
        <v>1150</v>
      </c>
      <c r="P145" s="79"/>
    </row>
    <row r="146" spans="1:16" s="7" customFormat="1" ht="24.75" customHeight="1" outlineLevel="1" x14ac:dyDescent="0.25">
      <c r="A146" s="144">
        <v>33</v>
      </c>
      <c r="B146" s="161" t="s">
        <v>2665</v>
      </c>
      <c r="C146" s="163" t="s">
        <v>31</v>
      </c>
      <c r="D146" s="63"/>
      <c r="E146" s="145"/>
      <c r="F146" s="145"/>
      <c r="G146" s="160" t="str">
        <f t="shared" si="7"/>
        <v/>
      </c>
      <c r="H146" s="64"/>
      <c r="I146" s="63"/>
      <c r="J146" s="63"/>
      <c r="K146" s="68"/>
      <c r="L146" s="100" t="str">
        <f>+IF(AND(K146&gt;0,O146="Ejecución"),(K146/877802)*Tabla28[[#This Row],[% participación]],IF(AND(K146&gt;0,O146&lt;&gt;"Ejecución"),"-",""))</f>
        <v/>
      </c>
      <c r="M146" s="65"/>
      <c r="N146" s="173" t="str">
        <f t="shared" si="8"/>
        <v/>
      </c>
      <c r="O146" s="162" t="s">
        <v>1150</v>
      </c>
      <c r="P146" s="79"/>
    </row>
    <row r="147" spans="1:16" s="7" customFormat="1" ht="24.75" customHeight="1" outlineLevel="1" x14ac:dyDescent="0.25">
      <c r="A147" s="144">
        <v>34</v>
      </c>
      <c r="B147" s="161" t="s">
        <v>2665</v>
      </c>
      <c r="C147" s="163" t="s">
        <v>31</v>
      </c>
      <c r="D147" s="63"/>
      <c r="E147" s="145"/>
      <c r="F147" s="145"/>
      <c r="G147" s="160" t="str">
        <f t="shared" si="7"/>
        <v/>
      </c>
      <c r="H147" s="64"/>
      <c r="I147" s="63"/>
      <c r="J147" s="63"/>
      <c r="K147" s="68"/>
      <c r="L147" s="100" t="str">
        <f>+IF(AND(K147&gt;0,O147="Ejecución"),(K147/877802)*Tabla28[[#This Row],[% participación]],IF(AND(K147&gt;0,O147&lt;&gt;"Ejecución"),"-",""))</f>
        <v/>
      </c>
      <c r="M147" s="65"/>
      <c r="N147" s="173" t="str">
        <f t="shared" si="8"/>
        <v/>
      </c>
      <c r="O147" s="162" t="s">
        <v>1150</v>
      </c>
      <c r="P147" s="79"/>
    </row>
    <row r="148" spans="1:16" s="7" customFormat="1" ht="24.75" customHeight="1" outlineLevel="1" x14ac:dyDescent="0.25">
      <c r="A148" s="144">
        <v>35</v>
      </c>
      <c r="B148" s="161" t="s">
        <v>2665</v>
      </c>
      <c r="C148" s="163" t="s">
        <v>31</v>
      </c>
      <c r="D148" s="63"/>
      <c r="E148" s="145"/>
      <c r="F148" s="145"/>
      <c r="G148" s="160" t="str">
        <f t="shared" si="7"/>
        <v/>
      </c>
      <c r="H148" s="64"/>
      <c r="I148" s="63"/>
      <c r="J148" s="63"/>
      <c r="K148" s="68"/>
      <c r="L148" s="100" t="str">
        <f>+IF(AND(K148&gt;0,O148="Ejecución"),(K148/877802)*Tabla28[[#This Row],[% participación]],IF(AND(K148&gt;0,O148&lt;&gt;"Ejecución"),"-",""))</f>
        <v/>
      </c>
      <c r="M148" s="65"/>
      <c r="N148" s="173" t="str">
        <f t="shared" si="8"/>
        <v/>
      </c>
      <c r="O148" s="162" t="s">
        <v>1150</v>
      </c>
      <c r="P148" s="79"/>
    </row>
    <row r="149" spans="1:16" s="7" customFormat="1" ht="24.75" customHeight="1" outlineLevel="1" x14ac:dyDescent="0.25">
      <c r="A149" s="144">
        <v>36</v>
      </c>
      <c r="B149" s="161" t="s">
        <v>2665</v>
      </c>
      <c r="C149" s="163" t="s">
        <v>31</v>
      </c>
      <c r="D149" s="63"/>
      <c r="E149" s="145"/>
      <c r="F149" s="145"/>
      <c r="G149" s="160" t="str">
        <f t="shared" si="7"/>
        <v/>
      </c>
      <c r="H149" s="64"/>
      <c r="I149" s="63"/>
      <c r="J149" s="63"/>
      <c r="K149" s="68"/>
      <c r="L149" s="100" t="str">
        <f>+IF(AND(K149&gt;0,O149="Ejecución"),(K149/877802)*Tabla28[[#This Row],[% participación]],IF(AND(K149&gt;0,O149&lt;&gt;"Ejecución"),"-",""))</f>
        <v/>
      </c>
      <c r="M149" s="65"/>
      <c r="N149" s="173" t="str">
        <f t="shared" si="8"/>
        <v/>
      </c>
      <c r="O149" s="162" t="s">
        <v>1150</v>
      </c>
      <c r="P149" s="79"/>
    </row>
    <row r="150" spans="1:16" s="7" customFormat="1" ht="24.75" customHeight="1" outlineLevel="1" x14ac:dyDescent="0.25">
      <c r="A150" s="144">
        <v>37</v>
      </c>
      <c r="B150" s="161" t="s">
        <v>2665</v>
      </c>
      <c r="C150" s="163" t="s">
        <v>31</v>
      </c>
      <c r="D150" s="63"/>
      <c r="E150" s="145"/>
      <c r="F150" s="145"/>
      <c r="G150" s="160" t="str">
        <f t="shared" si="7"/>
        <v/>
      </c>
      <c r="H150" s="64"/>
      <c r="I150" s="63"/>
      <c r="J150" s="63"/>
      <c r="K150" s="68"/>
      <c r="L150" s="100" t="str">
        <f>+IF(AND(K150&gt;0,O150="Ejecución"),(K150/877802)*Tabla28[[#This Row],[% participación]],IF(AND(K150&gt;0,O150&lt;&gt;"Ejecución"),"-",""))</f>
        <v/>
      </c>
      <c r="M150" s="65"/>
      <c r="N150" s="173" t="str">
        <f t="shared" si="8"/>
        <v/>
      </c>
      <c r="O150" s="162" t="s">
        <v>1150</v>
      </c>
      <c r="P150" s="79"/>
    </row>
    <row r="151" spans="1:16" s="7" customFormat="1" ht="24.75" customHeight="1" outlineLevel="1" x14ac:dyDescent="0.25">
      <c r="A151" s="144">
        <v>38</v>
      </c>
      <c r="B151" s="161" t="s">
        <v>2665</v>
      </c>
      <c r="C151" s="163" t="s">
        <v>31</v>
      </c>
      <c r="D151" s="63"/>
      <c r="E151" s="145"/>
      <c r="F151" s="145"/>
      <c r="G151" s="160" t="str">
        <f t="shared" si="7"/>
        <v/>
      </c>
      <c r="H151" s="64"/>
      <c r="I151" s="63"/>
      <c r="J151" s="63"/>
      <c r="K151" s="68"/>
      <c r="L151" s="100" t="str">
        <f>+IF(AND(K151&gt;0,O151="Ejecución"),(K151/877802)*Tabla28[[#This Row],[% participación]],IF(AND(K151&gt;0,O151&lt;&gt;"Ejecución"),"-",""))</f>
        <v/>
      </c>
      <c r="M151" s="65"/>
      <c r="N151" s="173" t="str">
        <f t="shared" si="8"/>
        <v/>
      </c>
      <c r="O151" s="162" t="s">
        <v>1150</v>
      </c>
      <c r="P151" s="79"/>
    </row>
    <row r="152" spans="1:16" s="7" customFormat="1" ht="24.75" customHeight="1" outlineLevel="1" x14ac:dyDescent="0.25">
      <c r="A152" s="144">
        <v>39</v>
      </c>
      <c r="B152" s="161" t="s">
        <v>2665</v>
      </c>
      <c r="C152" s="163" t="s">
        <v>31</v>
      </c>
      <c r="D152" s="63"/>
      <c r="E152" s="145"/>
      <c r="F152" s="145"/>
      <c r="G152" s="160" t="str">
        <f t="shared" si="7"/>
        <v/>
      </c>
      <c r="H152" s="64"/>
      <c r="I152" s="63"/>
      <c r="J152" s="63"/>
      <c r="K152" s="68"/>
      <c r="L152" s="100" t="str">
        <f>+IF(AND(K152&gt;0,O152="Ejecución"),(K152/877802)*Tabla28[[#This Row],[% participación]],IF(AND(K152&gt;0,O152&lt;&gt;"Ejecución"),"-",""))</f>
        <v/>
      </c>
      <c r="M152" s="65"/>
      <c r="N152" s="173" t="str">
        <f t="shared" si="8"/>
        <v/>
      </c>
      <c r="O152" s="162" t="s">
        <v>1150</v>
      </c>
      <c r="P152" s="79"/>
    </row>
    <row r="153" spans="1:16" s="7" customFormat="1" ht="24.75" customHeight="1" outlineLevel="1" x14ac:dyDescent="0.25">
      <c r="A153" s="144">
        <v>40</v>
      </c>
      <c r="B153" s="161" t="s">
        <v>2665</v>
      </c>
      <c r="C153" s="163" t="s">
        <v>31</v>
      </c>
      <c r="D153" s="63"/>
      <c r="E153" s="145"/>
      <c r="F153" s="145"/>
      <c r="G153" s="160" t="str">
        <f t="shared" si="7"/>
        <v/>
      </c>
      <c r="H153" s="64"/>
      <c r="I153" s="63"/>
      <c r="J153" s="63"/>
      <c r="K153" s="68"/>
      <c r="L153" s="100" t="str">
        <f>+IF(AND(K153&gt;0,O153="Ejecución"),(K153/877802)*Tabla28[[#This Row],[% participación]],IF(AND(K153&gt;0,O153&lt;&gt;"Ejecución"),"-",""))</f>
        <v/>
      </c>
      <c r="M153" s="65"/>
      <c r="N153" s="173" t="str">
        <f t="shared" si="8"/>
        <v/>
      </c>
      <c r="O153" s="162" t="s">
        <v>1150</v>
      </c>
      <c r="P153" s="79"/>
    </row>
    <row r="154" spans="1:16" s="7" customFormat="1" ht="24.75" customHeight="1" outlineLevel="1" x14ac:dyDescent="0.25">
      <c r="A154" s="144">
        <v>41</v>
      </c>
      <c r="B154" s="161" t="s">
        <v>2665</v>
      </c>
      <c r="C154" s="163" t="s">
        <v>31</v>
      </c>
      <c r="D154" s="63"/>
      <c r="E154" s="145"/>
      <c r="F154" s="145"/>
      <c r="G154" s="160" t="str">
        <f t="shared" si="7"/>
        <v/>
      </c>
      <c r="H154" s="64"/>
      <c r="I154" s="63"/>
      <c r="J154" s="63"/>
      <c r="K154" s="68"/>
      <c r="L154" s="100" t="str">
        <f>+IF(AND(K154&gt;0,O154="Ejecución"),(K154/877802)*Tabla28[[#This Row],[% participación]],IF(AND(K154&gt;0,O154&lt;&gt;"Ejecución"),"-",""))</f>
        <v/>
      </c>
      <c r="M154" s="65"/>
      <c r="N154" s="173" t="str">
        <f t="shared" si="8"/>
        <v/>
      </c>
      <c r="O154" s="162" t="s">
        <v>1150</v>
      </c>
      <c r="P154" s="79"/>
    </row>
    <row r="155" spans="1:16" s="7" customFormat="1" ht="24.75" customHeight="1" outlineLevel="1" x14ac:dyDescent="0.25">
      <c r="A155" s="144">
        <v>42</v>
      </c>
      <c r="B155" s="161" t="s">
        <v>2665</v>
      </c>
      <c r="C155" s="163" t="s">
        <v>31</v>
      </c>
      <c r="D155" s="63"/>
      <c r="E155" s="145"/>
      <c r="F155" s="145"/>
      <c r="G155" s="160" t="str">
        <f t="shared" si="7"/>
        <v/>
      </c>
      <c r="H155" s="64"/>
      <c r="I155" s="63"/>
      <c r="J155" s="63"/>
      <c r="K155" s="68"/>
      <c r="L155" s="100" t="str">
        <f>+IF(AND(K155&gt;0,O155="Ejecución"),(K155/877802)*Tabla28[[#This Row],[% participación]],IF(AND(K155&gt;0,O155&lt;&gt;"Ejecución"),"-",""))</f>
        <v/>
      </c>
      <c r="M155" s="65"/>
      <c r="N155" s="173" t="str">
        <f t="shared" si="8"/>
        <v/>
      </c>
      <c r="O155" s="162" t="s">
        <v>1150</v>
      </c>
      <c r="P155" s="79"/>
    </row>
    <row r="156" spans="1:16" s="7" customFormat="1" ht="24" customHeight="1" outlineLevel="1" x14ac:dyDescent="0.25">
      <c r="A156" s="144">
        <v>43</v>
      </c>
      <c r="B156" s="161" t="s">
        <v>2665</v>
      </c>
      <c r="C156" s="163" t="s">
        <v>31</v>
      </c>
      <c r="D156" s="63"/>
      <c r="E156" s="145"/>
      <c r="F156" s="145"/>
      <c r="G156" s="160" t="str">
        <f t="shared" si="7"/>
        <v/>
      </c>
      <c r="H156" s="64"/>
      <c r="I156" s="63"/>
      <c r="J156" s="63"/>
      <c r="K156" s="68"/>
      <c r="L156" s="100" t="str">
        <f>+IF(AND(K156&gt;0,O156="Ejecución"),(K156/877802)*Tabla28[[#This Row],[% participación]],IF(AND(K156&gt;0,O156&lt;&gt;"Ejecución"),"-",""))</f>
        <v/>
      </c>
      <c r="M156" s="65"/>
      <c r="N156" s="173" t="str">
        <f t="shared" si="8"/>
        <v/>
      </c>
      <c r="O156" s="162" t="s">
        <v>1150</v>
      </c>
      <c r="P156" s="79"/>
    </row>
    <row r="157" spans="1:16" s="7" customFormat="1" ht="24.75" customHeight="1" outlineLevel="1" x14ac:dyDescent="0.25">
      <c r="A157" s="144">
        <v>44</v>
      </c>
      <c r="B157" s="161" t="s">
        <v>2665</v>
      </c>
      <c r="C157" s="163" t="s">
        <v>31</v>
      </c>
      <c r="D157" s="63"/>
      <c r="E157" s="145"/>
      <c r="F157" s="145"/>
      <c r="G157" s="160" t="str">
        <f t="shared" si="7"/>
        <v/>
      </c>
      <c r="H157" s="64"/>
      <c r="I157" s="63"/>
      <c r="J157" s="63"/>
      <c r="K157" s="68"/>
      <c r="L157" s="100" t="str">
        <f>+IF(AND(K157&gt;0,O157="Ejecución"),(K157/877802)*Tabla28[[#This Row],[% participación]],IF(AND(K157&gt;0,O157&lt;&gt;"Ejecución"),"-",""))</f>
        <v/>
      </c>
      <c r="M157" s="65"/>
      <c r="N157" s="173" t="str">
        <f t="shared" si="8"/>
        <v/>
      </c>
      <c r="O157" s="162" t="s">
        <v>1150</v>
      </c>
      <c r="P157" s="79"/>
    </row>
    <row r="158" spans="1:16" s="7" customFormat="1" ht="24.75" customHeight="1" outlineLevel="1" x14ac:dyDescent="0.25">
      <c r="A158" s="144">
        <v>45</v>
      </c>
      <c r="B158" s="161" t="s">
        <v>2665</v>
      </c>
      <c r="C158" s="163" t="s">
        <v>31</v>
      </c>
      <c r="D158" s="63"/>
      <c r="E158" s="145"/>
      <c r="F158" s="145"/>
      <c r="G158" s="160" t="str">
        <f t="shared" si="7"/>
        <v/>
      </c>
      <c r="H158" s="64"/>
      <c r="I158" s="63"/>
      <c r="J158" s="63"/>
      <c r="K158" s="68"/>
      <c r="L158" s="100" t="str">
        <f>+IF(AND(K158&gt;0,O158="Ejecución"),(K158/877802)*Tabla28[[#This Row],[% participación]],IF(AND(K158&gt;0,O158&lt;&gt;"Ejecución"),"-",""))</f>
        <v/>
      </c>
      <c r="M158" s="65"/>
      <c r="N158" s="173" t="str">
        <f t="shared" si="8"/>
        <v/>
      </c>
      <c r="O158" s="162" t="s">
        <v>1150</v>
      </c>
      <c r="P158" s="79"/>
    </row>
    <row r="159" spans="1:16" s="7" customFormat="1" ht="24.75" customHeight="1" outlineLevel="1" x14ac:dyDescent="0.25">
      <c r="A159" s="144">
        <v>46</v>
      </c>
      <c r="B159" s="161" t="s">
        <v>2665</v>
      </c>
      <c r="C159" s="163" t="s">
        <v>31</v>
      </c>
      <c r="D159" s="63"/>
      <c r="E159" s="145"/>
      <c r="F159" s="145"/>
      <c r="G159" s="160" t="str">
        <f t="shared" si="7"/>
        <v/>
      </c>
      <c r="H159" s="64"/>
      <c r="I159" s="63"/>
      <c r="J159" s="63"/>
      <c r="K159" s="68"/>
      <c r="L159" s="100" t="str">
        <f>+IF(AND(K159&gt;0,O159="Ejecución"),(K159/877802)*Tabla28[[#This Row],[% participación]],IF(AND(K159&gt;0,O159&lt;&gt;"Ejecución"),"-",""))</f>
        <v/>
      </c>
      <c r="M159" s="65"/>
      <c r="N159" s="173" t="str">
        <f t="shared" si="8"/>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9">IF(AND(E160&lt;&gt;"",F160&lt;&gt;""),((F160-E160)/30),"")</f>
        <v/>
      </c>
      <c r="H160" s="64"/>
      <c r="I160" s="63"/>
      <c r="J160" s="63"/>
      <c r="K160" s="68"/>
      <c r="L160" s="100" t="str">
        <f>+IF(AND(K160&gt;0,O160="Ejecución"),(K160/877802)*Tabla28[[#This Row],[% participación]],IF(AND(K160&gt;0,O160&lt;&gt;"Ejecución"),"-",""))</f>
        <v/>
      </c>
      <c r="M160" s="65"/>
      <c r="N160" s="173" t="str">
        <f t="shared" si="8"/>
        <v/>
      </c>
      <c r="O160" s="162" t="s">
        <v>1150</v>
      </c>
      <c r="P160" s="79"/>
    </row>
    <row r="161" spans="1:28" ht="23.1" customHeight="1" thickBot="1" x14ac:dyDescent="0.3">
      <c r="O161" s="175"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7"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4"/>
      <c r="Z178" s="165" t="str">
        <f>IF(Y178&gt;0,SUM(E180+Y178),"")</f>
        <v/>
      </c>
      <c r="AA178" s="19"/>
      <c r="AB178" s="19"/>
    </row>
    <row r="179" spans="1:28" ht="23.25" x14ac:dyDescent="0.25">
      <c r="A179" s="9"/>
      <c r="B179" s="223" t="s">
        <v>2669</v>
      </c>
      <c r="C179" s="223"/>
      <c r="D179" s="223"/>
      <c r="E179" s="171">
        <v>0.02</v>
      </c>
      <c r="F179" s="170"/>
      <c r="G179" s="165" t="str">
        <f>IF(F179&gt;0,SUM(E179+F179),"")</f>
        <v/>
      </c>
      <c r="H179" s="5"/>
      <c r="I179" s="223" t="s">
        <v>2671</v>
      </c>
      <c r="J179" s="223"/>
      <c r="K179" s="223"/>
      <c r="L179" s="223"/>
      <c r="M179" s="172"/>
      <c r="O179" s="8"/>
      <c r="Q179" s="19"/>
      <c r="R179" s="159" t="str">
        <f>IF(M179&gt;0,SUM(L179+M179),"")</f>
        <v/>
      </c>
      <c r="T179" s="19"/>
      <c r="U179" s="179" t="s">
        <v>1166</v>
      </c>
      <c r="V179" s="179"/>
      <c r="W179" s="179"/>
      <c r="X179" s="24">
        <v>0.02</v>
      </c>
      <c r="Y179" s="164"/>
      <c r="Z179" s="165" t="str">
        <f>IF(Y179&gt;0,SUM(E181+Y179),"")</f>
        <v/>
      </c>
      <c r="AA179" s="19"/>
      <c r="AB179" s="19"/>
    </row>
    <row r="180" spans="1:28" ht="23.25" hidden="1" x14ac:dyDescent="0.25">
      <c r="A180" s="9"/>
      <c r="B180" s="203"/>
      <c r="C180" s="203"/>
      <c r="D180" s="203"/>
      <c r="E180" s="169"/>
      <c r="H180" s="5"/>
      <c r="I180" s="203"/>
      <c r="J180" s="203"/>
      <c r="K180" s="203"/>
      <c r="L180" s="203"/>
      <c r="M180" s="5"/>
      <c r="O180" s="8"/>
      <c r="Q180" s="19"/>
      <c r="R180" s="159" t="str">
        <f>IF(S180&gt;0,SUM(L180+S180),"")</f>
        <v/>
      </c>
      <c r="S180" s="164"/>
      <c r="T180" s="19"/>
      <c r="U180" s="179" t="s">
        <v>1167</v>
      </c>
      <c r="V180" s="179"/>
      <c r="W180" s="179"/>
      <c r="X180" s="24">
        <v>0.03</v>
      </c>
      <c r="Y180" s="164"/>
      <c r="Z180" s="165" t="str">
        <f>IF(Y180&gt;0,SUM(E182+Y180),"")</f>
        <v/>
      </c>
      <c r="AA180" s="19"/>
      <c r="AB180" s="19"/>
    </row>
    <row r="181" spans="1:28" ht="23.25" hidden="1" x14ac:dyDescent="0.25">
      <c r="A181" s="9"/>
      <c r="B181" s="203"/>
      <c r="C181" s="203"/>
      <c r="D181" s="203"/>
      <c r="E181" s="169"/>
      <c r="H181" s="5"/>
      <c r="I181" s="203"/>
      <c r="J181" s="203"/>
      <c r="K181" s="203"/>
      <c r="L181" s="203"/>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3"/>
      <c r="C182" s="203"/>
      <c r="D182" s="203"/>
      <c r="E182" s="169"/>
      <c r="H182" s="5"/>
      <c r="I182" s="203"/>
      <c r="J182" s="203"/>
      <c r="K182" s="203"/>
      <c r="L182" s="203"/>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8" t="s">
        <v>2636</v>
      </c>
      <c r="C192" s="238"/>
      <c r="E192" s="5" t="s">
        <v>20</v>
      </c>
      <c r="H192" s="26" t="s">
        <v>24</v>
      </c>
      <c r="J192" s="5" t="s">
        <v>2637</v>
      </c>
      <c r="K192" s="5"/>
      <c r="M192" s="5"/>
      <c r="N192" s="5"/>
      <c r="O192" s="8"/>
      <c r="Q192" s="154"/>
      <c r="R192" s="155"/>
      <c r="S192" s="155"/>
      <c r="T192" s="154"/>
    </row>
    <row r="193" spans="1:18" x14ac:dyDescent="0.25">
      <c r="A193" s="9"/>
      <c r="C193" s="125">
        <v>43791</v>
      </c>
      <c r="D193" s="5"/>
      <c r="E193" s="126">
        <v>3095</v>
      </c>
      <c r="F193" s="5"/>
      <c r="G193" s="5"/>
      <c r="H193" s="147" t="s">
        <v>2683</v>
      </c>
      <c r="J193" s="5"/>
      <c r="K193" s="127">
        <v>41234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2687</v>
      </c>
      <c r="L211" s="21"/>
      <c r="M211" s="21"/>
      <c r="N211" s="21"/>
      <c r="O211" s="8"/>
    </row>
    <row r="212" spans="1:15" x14ac:dyDescent="0.25">
      <c r="A212" s="9"/>
      <c r="B212" s="27" t="s">
        <v>2619</v>
      </c>
      <c r="C212" s="147" t="s">
        <v>2684</v>
      </c>
      <c r="D212" s="21"/>
      <c r="G212" s="27" t="s">
        <v>2621</v>
      </c>
      <c r="H212" s="148" t="s">
        <v>2686</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2020-12-27T15:29:13Z</cp:lastPrinted>
  <dcterms:created xsi:type="dcterms:W3CDTF">2020-10-14T21:57:42Z</dcterms:created>
  <dcterms:modified xsi:type="dcterms:W3CDTF">2020-12-27T16:02:26Z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