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<sst xmlns="http://schemas.openxmlformats.org/spreadsheetml/2006/main" count="3129" uniqueCount="2713">
  <si>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</si>
  <si>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</si>
  <si>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</si>
  <si>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</si>
  <si>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</si>
  <si>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</si>
  <si>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</si>
  <si>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</si>
  <si>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</si>
  <si>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</si>
  <si>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</si>
  <si>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</si>
  <si>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</si>
  <si>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</si>
  <si>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</si>
  <si>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</si>
  <si>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</si>
  <si>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</si>
  <si>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</si>
  <si>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</si>
  <si>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</si>
  <si>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</si>
  <si>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</si>
  <si>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</si>
  <si>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</si>
  <si>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</si>
  <si>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</si>
  <si>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</si>
  <si>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</si>
  <si>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</si>
  <si>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</si>
  <si>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</si>
  <si>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</si>
  <si>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</si>
  <si>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</si>
  <si>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</si>
  <si>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</si>
  <si>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</si>
  <si>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</si>
  <si>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</si>
  <si>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</si>
  <si>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</si>
  <si>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</si>
  <si>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</si>
  <si>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</si>
  <si>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</si>
  <si>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</si>
  <si>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</si>
  <si>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</si>
  <si>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</si>
  <si>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</si>
  <si>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</si>
  <si>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</si>
  <si>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</si>
  <si>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</si>
  <si>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</si>
  <si>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</si>
  <si>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</si>
  <si>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</si>
  <si>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</si>
  <si>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</si>
  <si>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</si>
  <si>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</si>
  <si>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</si>
  <si>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</si>
  <si>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</si>
  <si>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</si>
  <si>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</si>
  <si>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</si>
  <si>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</si>
  <si>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</si>
  <si>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</si>
  <si>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</si>
  <si>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</si>
  <si>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</si>
  <si>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</si>
  <si>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</si>
  <si>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</si>
  <si>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</si>
  <si>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</si>
  <si>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</si>
  <si>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</si>
  <si>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</si>
  <si>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</si>
  <si>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</si>
  <si>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</si>
  <si>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</si>
  <si>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</si>
  <si>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</si>
  <si>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</si>
  <si>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</si>
  <si>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</si>
  <si>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</si>
  <si>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</si>
  <si>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</si>
  <si>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</si>
  <si>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</si>
  <si>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</si>
  <si>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</si>
  <si>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</si>
  <si>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</si>
  <si>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</si>
  <si>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</si>
  <si>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</si>
  <si>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</si>
  <si>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</si>
  <si>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</si>
  <si>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</si>
  <si>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</si>
  <si>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</si>
  <si>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</si>
  <si>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</si>
  <si>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</si>
  <si>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</si>
  <si>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</si>
  <si>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</si>
  <si>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</si>
  <si>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</si>
  <si>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</si>
  <si>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</si>
  <si>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</si>
  <si>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</si>
  <si>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</si>
  <si>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</si>
  <si>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</si>
  <si>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</si>
  <si>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</si>
  <si>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</si>
  <si>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</si>
  <si>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</si>
  <si>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</si>
  <si>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</si>
  <si>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</si>
  <si>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</si>
  <si>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</si>
  <si>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</si>
  <si>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</si>
  <si>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</si>
  <si>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</si>
  <si>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</si>
  <si>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</si>
  <si>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</si>
  <si>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</si>
  <si>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</si>
  <si>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</si>
  <si>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</si>
  <si>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</si>
  <si>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</si>
  <si>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</si>
  <si>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</si>
  <si>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</si>
  <si>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</si>
  <si>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</si>
  <si>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</si>
  <si>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</si>
  <si>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</si>
  <si>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</si>
  <si>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</si>
  <si>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</si>
  <si>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</si>
  <si>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</si>
  <si>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</si>
  <si>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</si>
  <si>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</si>
  <si>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</si>
  <si>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</si>
  <si>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</si>
  <si>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</si>
  <si>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</si>
  <si>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</si>
  <si>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</si>
  <si>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</si>
  <si>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</si>
  <si>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</si>
  <si>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</si>
  <si>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</si>
  <si>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</si>
  <si>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</si>
  <si>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</si>
  <si>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</si>
  <si>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</si>
  <si>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</si>
  <si>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</si>
  <si>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</si>
  <si>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</si>
  <si>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</si>
  <si>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</si>
  <si>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</si>
  <si>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</si>
  <si>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</si>
  <si>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</si>
  <si>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</si>
  <si>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</si>
  <si>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</si>
  <si>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</si>
  <si>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</si>
  <si>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</si>
  <si>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</si>
  <si>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</si>
  <si>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</si>
  <si>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</si>
  <si>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</si>
  <si>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</si>
  <si>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</si>
  <si>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</si>
  <si>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</si>
  <si>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</si>
  <si>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</si>
  <si>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</si>
  <si>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</si>
  <si>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</si>
  <si>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</si>
  <si>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</si>
  <si>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</si>
  <si>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</si>
  <si>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</si>
  <si>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</si>
  <si>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</si>
  <si>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</si>
  <si>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</si>
  <si>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</si>
  <si>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</si>
  <si>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</si>
  <si>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</si>
  <si>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</si>
  <si>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</si>
  <si>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</si>
  <si>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</si>
  <si>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</si>
  <si>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</si>
  <si>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</si>
  <si>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</si>
  <si>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</si>
  <si>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</si>
  <si>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</si>
  <si>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</si>
  <si>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</si>
  <si>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</si>
  <si>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</si>
  <si>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</si>
  <si>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</si>
  <si>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</si>
  <si>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</si>
  <si>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</si>
  <si>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</si>
  <si>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</si>
  <si>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</si>
  <si>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</si>
  <si>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</si>
  <si>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</si>
  <si>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</si>
  <si>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</si>
  <si>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</si>
  <si>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</si>
  <si>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</si>
  <si>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</si>
  <si>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</si>
  <si>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</si>
  <si>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</si>
  <si>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</si>
  <si>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</si>
  <si>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</si>
  <si>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</si>
  <si>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</si>
  <si>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</si>
  <si>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</si>
  <si>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</si>
  <si>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</si>
  <si>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</si>
  <si>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</si>
  <si>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</si>
  <si>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</si>
  <si>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</si>
  <si>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</si>
  <si>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</si>
  <si>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</si>
  <si>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</si>
  <si>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</si>
  <si>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</si>
  <si>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</si>
  <si>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</si>
  <si>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</si>
  <si>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</si>
  <si>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</si>
  <si>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</si>
  <si>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</si>
  <si>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</si>
  <si>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</si>
  <si>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</si>
  <si>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</si>
  <si>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</si>
  <si>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</si>
  <si>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</si>
  <si>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</si>
  <si>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</si>
  <si>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</si>
  <si>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</si>
  <si>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</si>
  <si>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</si>
  <si>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</si>
  <si>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</si>
  <si>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</si>
  <si>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</si>
  <si>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</si>
  <si>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</si>
  <si>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</si>
  <si>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</si>
  <si>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</si>
  <si>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</si>
  <si>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</si>
  <si>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</si>
  <si>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</si>
  <si>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</si>
  <si>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</si>
  <si>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</si>
  <si>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</si>
  <si>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</si>
  <si>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</si>
  <si>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</si>
  <si>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</si>
  <si>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</si>
  <si>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</si>
  <si>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</si>
  <si>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</si>
  <si>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</si>
  <si>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</si>
  <si>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</si>
  <si>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</si>
  <si>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</si>
  <si>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</si>
  <si>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</si>
  <si>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</si>
  <si>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</si>
  <si>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</si>
  <si>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</si>
  <si>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</si>
  <si>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</si>
  <si>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</si>
  <si>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</si>
  <si>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</si>
  <si>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</si>
  <si>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</si>
  <si>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</si>
  <si>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</si>
  <si>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</si>
  <si>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</si>
  <si>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</si>
  <si>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</si>
  <si>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</si>
  <si>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</si>
  <si>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</si>
  <si>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</si>
  <si>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</si>
  <si>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</si>
  <si>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</si>
  <si>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</si>
  <si>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</si>
  <si>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</si>
  <si>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</si>
  <si>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</si>
  <si>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</si>
  <si>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</si>
  <si>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</si>
  <si>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</si>
  <si>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</si>
  <si>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</si>
  <si>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</si>
  <si>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</si>
  <si>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</si>
  <si>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</si>
  <si>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</si>
  <si>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</si>
  <si>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</si>
  <si>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</si>
  <si>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</si>
  <si>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</si>
  <si>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</si>
  <si>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</si>
  <si>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</si>
  <si>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</si>
  <si>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</si>
  <si>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</si>
  <si>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</si>
  <si>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</si>
  <si>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</si>
  <si>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</si>
  <si>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</si>
  <si>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</si>
  <si>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</si>
  <si>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</si>
  <si>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</si>
  <si>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</si>
  <si>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</si>
  <si>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</si>
  <si>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</si>
  <si>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</si>
  <si>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</si>
  <si>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</si>
  <si>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</si>
  <si>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</si>
  <si>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</si>
  <si>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</si>
  <si>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</si>
  <si>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</si>
  <si>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</si>
  <si>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</si>
  <si>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</si>
  <si>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</si>
  <si>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</si>
  <si>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</si>
  <si>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</si>
  <si>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</si>
  <si>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</si>
  <si>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</si>
  <si>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</si>
  <si>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</si>
  <si>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</si>
  <si>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</si>
  <si>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</si>
  <si>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</si>
  <si>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</si>
  <si>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</si>
  <si>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</si>
  <si>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</si>
  <si>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</si>
  <si>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</si>
  <si>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</si>
  <si>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</si>
  <si>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</si>
  <si>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</si>
  <si>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</si>
  <si>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</si>
  <si>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</si>
  <si>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</si>
  <si>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</si>
  <si>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</si>
  <si>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</si>
  <si>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</si>
  <si>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</si>
  <si>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</si>
  <si>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</si>
  <si>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</si>
  <si>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</si>
  <si>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</si>
  <si>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</si>
  <si>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</si>
  <si>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</si>
  <si>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</si>
  <si>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</si>
  <si>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</si>
  <si>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</si>
  <si>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</si>
  <si>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</si>
  <si>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</si>
  <si>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</si>
  <si>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</si>
  <si>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</si>
  <si>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</si>
  <si>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</si>
  <si>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</si>
  <si>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</si>
  <si>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</si>
  <si>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</si>
  <si>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</si>
  <si>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</si>
  <si>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</si>
  <si>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</si>
  <si>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</si>
  <si>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</si>
  <si>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</si>
  <si>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</si>
  <si>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</si>
  <si>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</si>
  <si>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</si>
  <si>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</si>
  <si>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</si>
  <si>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</si>
  <si>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</si>
  <si>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</si>
  <si>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</si>
  <si>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</si>
  <si>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</si>
  <si>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</si>
  <si>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</si>
  <si>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</si>
  <si>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</si>
  <si>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</si>
  <si>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</si>
  <si>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</si>
  <si>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</si>
  <si>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</si>
  <si>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</si>
  <si>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</si>
  <si>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</si>
  <si>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</si>
  <si>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</si>
  <si>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</si>
  <si>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</si>
  <si>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</si>
  <si>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</si>
  <si>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</si>
  <si>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</si>
  <si>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</si>
  <si>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</si>
  <si>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</si>
  <si>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</si>
  <si>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</si>
  <si>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</si>
  <si>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</si>
  <si>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</si>
  <si>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</si>
  <si>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</si>
  <si>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</si>
  <si>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</si>
  <si>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</si>
  <si>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</si>
  <si>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</si>
  <si>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</si>
  <si>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</si>
  <si>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</si>
  <si>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</si>
  <si>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</si>
  <si>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</si>
  <si>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</si>
  <si>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</si>
  <si>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</si>
  <si>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</si>
  <si>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</si>
  <si>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</si>
  <si>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</si>
  <si>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</si>
  <si>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</si>
  <si>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</si>
  <si>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</si>
  <si>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</si>
  <si>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</si>
  <si>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</si>
  <si>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</si>
  <si>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</si>
  <si>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</si>
  <si>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</si>
  <si>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</si>
  <si>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</si>
  <si>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</si>
  <si>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</si>
  <si>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</si>
  <si>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</si>
  <si>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</si>
  <si>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</si>
  <si>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</si>
  <si>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</si>
  <si>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</si>
  <si>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</si>
  <si>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</si>
  <si>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</si>
  <si>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</si>
  <si>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</si>
  <si>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</si>
  <si>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</si>
  <si>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</si>
  <si>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</si>
  <si>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</si>
  <si>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</si>
  <si>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</si>
  <si>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</si>
  <si>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</si>
  <si>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</si>
  <si>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</si>
  <si>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</si>
  <si>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</si>
  <si>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</si>
  <si>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</si>
  <si>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</si>
  <si>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</si>
  <si>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</si>
  <si>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</si>
  <si>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</si>
  <si>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</si>
  <si>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</si>
  <si>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</si>
  <si>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</si>
  <si>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</si>
  <si>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</si>
  <si>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</si>
  <si>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</si>
  <si>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</si>
  <si>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</si>
  <si>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</si>
  <si>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</si>
  <si>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</si>
  <si>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</si>
  <si>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</si>
  <si>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</si>
  <si>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</si>
  <si>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</si>
  <si>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</si>
  <si>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</si>
  <si>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</si>
  <si>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</si>
  <si>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</si>
  <si>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</si>
  <si>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</si>
  <si>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</si>
  <si>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</si>
  <si>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</si>
  <si>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</si>
  <si>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</si>
  <si>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</si>
  <si>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</si>
  <si>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</si>
  <si>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</si>
  <si>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</si>
  <si>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</si>
  <si>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</si>
  <si>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</si>
  <si>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</si>
  <si>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</si>
  <si>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</si>
  <si>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</si>
  <si>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</si>
  <si>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</si>
  <si>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</si>
  <si>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</si>
  <si>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</si>
  <si>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</si>
  <si>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</si>
  <si>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</si>
  <si>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</si>
  <si>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</si>
  <si>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</si>
  <si>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</si>
  <si>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</si>
  <si>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</si>
  <si>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</si>
  <si>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</si>
  <si>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</si>
  <si>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</si>
  <si>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</si>
  <si>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</si>
  <si>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</si>
  <si>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</si>
  <si>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</si>
  <si>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</si>
  <si>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</si>
  <si>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</si>
  <si>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</si>
  <si>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</si>
  <si>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</si>
  <si>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</si>
  <si>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</si>
  <si>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</si>
  <si>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</si>
  <si>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</si>
  <si>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</si>
  <si>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</si>
  <si>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</si>
  <si>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</si>
  <si>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</si>
  <si>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</si>
  <si>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</si>
  <si>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</si>
  <si>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</si>
  <si>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</si>
  <si>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</si>
  <si>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</si>
  <si>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</si>
  <si>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</si>
  <si>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</si>
  <si>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</si>
  <si>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</si>
  <si>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</si>
  <si>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</si>
  <si>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</si>
  <si>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</si>
  <si>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</si>
  <si>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</si>
  <si>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</si>
  <si>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</si>
  <si>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</si>
  <si>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</si>
  <si>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</si>
  <si>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</si>
  <si>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</si>
  <si>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</si>
  <si>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</si>
  <si>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</si>
  <si>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</si>
  <si>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</si>
  <si>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</si>
  <si>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</si>
  <si>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</si>
  <si>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</si>
  <si>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</si>
  <si>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</si>
  <si>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</si>
  <si>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</si>
  <si>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</si>
  <si>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</si>
  <si>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</si>
  <si>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</si>
  <si>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</si>
  <si>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</si>
  <si>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</si>
  <si>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</si>
  <si>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</si>
  <si>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</si>
  <si>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</si>
  <si>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</si>
  <si>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</si>
  <si>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</si>
  <si>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</si>
  <si>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</si>
  <si>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</si>
  <si>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</si>
  <si>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</si>
  <si>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</si>
  <si>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</si>
  <si>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</si>
  <si>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</si>
  <si>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</si>
  <si>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</si>
  <si>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</si>
  <si>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</si>
  <si>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</si>
  <si>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</si>
  <si>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</si>
  <si>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</si>
  <si>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</si>
  <si>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</si>
  <si>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</si>
  <si>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</si>
  <si>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</si>
  <si>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</si>
  <si>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</si>
  <si>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</si>
  <si>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</si>
  <si>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</si>
  <si>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</si>
  <si>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</si>
  <si>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</si>
  <si>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</si>
  <si>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</si>
  <si>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</si>
  <si>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</si>
  <si>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</si>
  <si>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</si>
  <si>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</si>
  <si>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</si>
  <si>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</si>
  <si>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</si>
  <si>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</si>
  <si>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</si>
  <si>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</si>
  <si>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</si>
  <si>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</si>
  <si>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</si>
  <si>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</si>
  <si>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</si>
  <si>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</si>
  <si>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</si>
  <si>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</si>
  <si>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</si>
  <si>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</si>
  <si>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</si>
  <si>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</si>
  <si>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</si>
  <si>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</si>
  <si>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</si>
  <si>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</si>
  <si>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</si>
  <si>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</si>
  <si>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</si>
  <si>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</si>
  <si>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</si>
  <si>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</si>
  <si>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</si>
  <si>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</si>
  <si>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</si>
  <si>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</si>
  <si>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</si>
  <si>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</si>
  <si>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</si>
  <si>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</si>
  <si>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</si>
  <si>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</si>
  <si>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</si>
  <si>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</si>
  <si>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</si>
  <si>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</si>
  <si>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</si>
  <si>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</si>
  <si>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</si>
  <si>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</si>
  <si>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</si>
  <si>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</si>
  <si>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</si>
  <si>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</si>
  <si>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</si>
  <si>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</si>
  <si>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</si>
  <si>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</si>
  <si>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</si>
  <si>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</si>
  <si>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</si>
  <si>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</si>
  <si>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</si>
  <si>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</si>
  <si>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</si>
  <si>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</si>
  <si>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</si>
  <si>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</si>
  <si>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</si>
  <si>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</si>
  <si>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</si>
  <si>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</si>
  <si>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</si>
  <si>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</si>
  <si>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</si>
  <si>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</si>
  <si>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</si>
  <si>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</si>
  <si>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</si>
  <si>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</si>
  <si>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</si>
  <si>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</si>
  <si>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</si>
  <si>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</si>
  <si>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</si>
  <si>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</si>
  <si>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</si>
  <si>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</si>
  <si>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</si>
  <si>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</si>
  <si>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</si>
  <si>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</si>
  <si>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</si>
  <si>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</si>
  <si>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</si>
  <si>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</si>
  <si>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</si>
  <si>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</si>
  <si>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</si>
  <si>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</si>
  <si>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</si>
  <si>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</si>
  <si>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</si>
  <si>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</si>
  <si>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</si>
  <si>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</si>
  <si>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</si>
  <si>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</si>
  <si>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</si>
  <si>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</si>
  <si>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</si>
  <si>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</si>
  <si>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</si>
  <si>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</si>
  <si>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</si>
  <si>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</si>
  <si>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</si>
  <si>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</si>
  <si>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</si>
  <si>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</si>
  <si>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</si>
  <si>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</si>
  <si>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</si>
  <si>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</si>
  <si>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</si>
  <si>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</si>
  <si>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</si>
  <si>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</si>
  <si>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</si>
  <si>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</si>
  <si>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</si>
  <si>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</si>
  <si>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</si>
  <si>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</si>
  <si>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</si>
  <si>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</si>
  <si>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</si>
  <si>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</si>
  <si>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</si>
  <si>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</si>
  <si>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</si>
  <si>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</si>
  <si>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</si>
  <si>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</si>
  <si>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</si>
  <si>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</si>
  <si>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</si>
  <si>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</si>
  <si>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</si>
  <si>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</si>
  <si>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</si>
  <si>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</si>
  <si>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</si>
  <si>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</si>
  <si>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</si>
  <si>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</si>
  <si>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</si>
  <si>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</si>
  <si>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</si>
  <si>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</si>
  <si>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</si>
  <si>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</si>
  <si>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</si>
  <si>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</si>
  <si>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</si>
  <si>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</si>
  <si>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</si>
  <si>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</si>
  <si>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</si>
  <si>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</si>
  <si>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</si>
  <si>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</si>
  <si>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</si>
  <si>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</si>
  <si>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</si>
  <si>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</si>
  <si>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</si>
  <si>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</si>
  <si>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</si>
  <si>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</si>
  <si>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</si>
  <si>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</si>
  <si>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</si>
  <si>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</si>
  <si>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</si>
  <si>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</si>
  <si>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</si>
  <si>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</si>
  <si>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</si>
  <si>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</si>
  <si>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</si>
  <si>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</si>
  <si>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</si>
  <si>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</si>
  <si>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</si>
  <si>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</si>
  <si>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</si>
  <si>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</si>
  <si>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</si>
  <si>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</si>
  <si>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</si>
  <si>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</si>
  <si>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</si>
  <si>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</si>
  <si>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</si>
  <si>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</si>
  <si>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</si>
  <si>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</si>
  <si>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</si>
  <si>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</si>
  <si>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</si>
  <si>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</si>
  <si>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</si>
  <si>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</si>
  <si>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</si>
  <si>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</si>
  <si>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</si>
  <si>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</si>
  <si>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</si>
  <si>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</si>
  <si>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</si>
  <si>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</si>
  <si>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</si>
  <si>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</si>
  <si>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</si>
  <si>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</si>
  <si>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</si>
  <si>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</si>
  <si>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</si>
  <si>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</si>
  <si>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</si>
  <si>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</si>
  <si>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</si>
  <si>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</si>
  <si>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</si>
  <si>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</si>
  <si>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</si>
  <si>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</si>
  <si>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</si>
  <si>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</si>
  <si>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</si>
  <si>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</si>
  <si>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</si>
  <si>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</si>
  <si>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</si>
  <si>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</si>
  <si>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</si>
  <si>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</si>
  <si>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</si>
  <si>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</si>
  <si>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</si>
  <si>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</si>
  <si>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</si>
  <si>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</si>
  <si>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</si>
  <si>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</si>
  <si>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</si>
  <si>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</si>
  <si>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</si>
  <si>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</si>
  <si>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</si>
  <si>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</si>
  <si>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</si>
  <si>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</si>
  <si>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</si>
  <si>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</si>
  <si>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</si>
  <si>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</si>
  <si>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</si>
  <si>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</si>
  <si>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</si>
  <si>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</si>
  <si>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</si>
  <si>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</si>
  <si>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</si>
  <si>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</si>
  <si>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</si>
  <si>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</si>
  <si>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</si>
  <si>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</si>
  <si>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</si>
  <si>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</si>
  <si>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</si>
  <si>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</si>
  <si>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</si>
  <si>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</si>
  <si>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</si>
  <si>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</si>
  <si>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</si>
  <si>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</si>
  <si>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</si>
  <si>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</si>
  <si>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</si>
  <si>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</si>
  <si>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</si>
  <si>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</si>
  <si>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</si>
  <si>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</si>
  <si>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</si>
  <si>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</si>
  <si>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</si>
  <si>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</si>
  <si>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</si>
  <si>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</si>
  <si>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</si>
  <si>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</si>
  <si>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</si>
  <si>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</si>
  <si>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</si>
  <si>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</si>
  <si>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</si>
  <si>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</si>
  <si>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</si>
  <si>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</si>
  <si>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</si>
  <si>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</si>
  <si>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</si>
  <si>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</si>
  <si>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</si>
  <si>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</si>
  <si>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</si>
  <si>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</si>
  <si>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</si>
  <si>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</si>
  <si>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</si>
  <si>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</si>
  <si>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</si>
  <si>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</si>
  <si>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</si>
  <si>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</si>
  <si>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</si>
  <si>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</si>
  <si>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</si>
  <si>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</si>
  <si>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</si>
  <si>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</si>
  <si>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</si>
  <si>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</si>
  <si>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</si>
  <si>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</si>
  <si>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</si>
  <si>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</si>
  <si>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</si>
  <si>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</si>
  <si>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</si>
  <si>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</si>
  <si>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</si>
  <si>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</si>
  <si>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</si>
  <si>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</si>
  <si>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</si>
  <si>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</si>
  <si>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</si>
  <si>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</si>
  <si>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</si>
  <si>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</si>
  <si>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</si>
  <si>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</si>
  <si>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</si>
  <si>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</si>
  <si>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</si>
  <si>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</si>
  <si>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</si>
  <si>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</si>
  <si>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</si>
  <si>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</si>
  <si>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</si>
  <si>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</si>
  <si>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</si>
  <si>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</si>
  <si>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</si>
  <si>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</si>
  <si>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</si>
  <si>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</si>
  <si>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</si>
  <si>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</si>
  <si>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</si>
  <si>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</si>
  <si>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</si>
  <si>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</si>
  <si>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</si>
  <si>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</si>
  <si>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</si>
  <si>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</si>
  <si>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</si>
  <si>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</si>
  <si>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</si>
  <si>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</si>
  <si>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</si>
  <si>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</si>
  <si>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</si>
  <si>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</si>
  <si>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</si>
  <si>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</si>
  <si>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</si>
  <si>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</si>
  <si>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</si>
  <si>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</si>
  <si>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</si>
  <si>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</si>
  <si>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</si>
  <si>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</si>
  <si>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</si>
  <si>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</si>
  <si>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</si>
  <si>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</si>
  <si>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</si>
  <si>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</si>
  <si>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</si>
  <si>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</si>
  <si>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</si>
  <si>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</si>
  <si>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</si>
  <si>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</si>
  <si>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</si>
  <si>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</si>
  <si>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</si>
  <si>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</si>
  <si>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</si>
  <si>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</si>
  <si>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</si>
  <si>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</si>
  <si>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</si>
  <si>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</si>
  <si>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</si>
  <si>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</si>
  <si>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</si>
  <si>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</si>
  <si>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</si>
  <si>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</si>
  <si>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</si>
  <si>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</si>
  <si>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</si>
  <si>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</si>
  <si>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</si>
  <si>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</si>
  <si>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</si>
  <si>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</si>
  <si>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</si>
  <si>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</si>
  <si>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</si>
  <si>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</si>
  <si>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</si>
  <si>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</si>
  <si>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</si>
  <si>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</si>
  <si>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</si>
  <si>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</si>
  <si>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</si>
  <si>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</si>
  <si>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</si>
  <si>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</si>
  <si>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</si>
  <si>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</si>
  <si>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</si>
  <si>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</si>
  <si>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</si>
  <si>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</si>
  <si>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</si>
  <si>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</si>
  <si>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</si>
  <si>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</si>
  <si>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</si>
  <si>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</si>
  <si>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</si>
  <si>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</si>
  <si>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</si>
  <si>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</si>
  <si>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</si>
  <si>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</si>
  <si>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</si>
  <si>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</si>
  <si>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</si>
  <si>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</si>
  <si>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</si>
  <si>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</si>
  <si>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</si>
  <si>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</si>
  <si>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</si>
  <si>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</si>
  <si>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</si>
  <si>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</si>
  <si>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</si>
  <si>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</si>
  <si>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</si>
  <si>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</si>
  <si>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</si>
  <si>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</si>
  <si>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</si>
  <si>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</si>
  <si>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</si>
  <si>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</si>
  <si>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</si>
  <si>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</si>
  <si>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</si>
  <si>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</si>
  <si>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</si>
  <si>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</si>
  <si>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</si>
  <si>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</si>
  <si>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</si>
  <si>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</si>
  <si>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</si>
  <si>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</si>
  <si>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</si>
  <si>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</si>
  <si>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</si>
  <si>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</si>
  <si>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</si>
  <si>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</si>
  <si>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</si>
  <si>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</si>
  <si>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</si>
  <si>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</si>
  <si>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</si>
  <si>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</si>
  <si>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</si>
  <si>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</si>
  <si>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</si>
  <si>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</si>
  <si>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</si>
  <si>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</si>
  <si>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</si>
  <si>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</si>
  <si>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</si>
  <si>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</si>
  <si>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</si>
  <si>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</si>
  <si>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</si>
  <si>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</si>
  <si>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</si>
  <si>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</si>
  <si>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</si>
  <si>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</si>
  <si>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</si>
  <si>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</si>
  <si>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</si>
  <si>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</si>
  <si>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</si>
  <si>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</si>
  <si>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</si>
  <si>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</si>
  <si>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</si>
  <si>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</si>
  <si>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</si>
  <si>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</si>
  <si>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</si>
  <si>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</si>
  <si>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</si>
  <si>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</si>
  <si>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</si>
  <si>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</si>
  <si>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</si>
  <si>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</si>
  <si>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</si>
  <si>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</si>
  <si>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</si>
  <si>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</si>
  <si>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</si>
  <si>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</si>
  <si>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</si>
  <si>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</si>
  <si>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</si>
  <si>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</si>
  <si>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</si>
  <si>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</si>
  <si>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</si>
  <si>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</si>
  <si>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</si>
  <si>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</si>
  <si>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</si>
  <si>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</si>
  <si>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</si>
  <si>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</si>
  <si>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</si>
  <si>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</si>
  <si>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</si>
  <si>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</si>
  <si>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</si>
  <si>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</si>
  <si>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</si>
  <si>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</si>
  <si>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</si>
  <si>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</si>
  <si>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</si>
  <si>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</si>
  <si>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</si>
  <si>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</si>
  <si>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</si>
  <si>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</si>
  <si>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</si>
  <si>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</si>
  <si>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</si>
  <si>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</si>
  <si>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</si>
  <si>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</si>
  <si>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</si>
  <si>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</si>
  <si>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</si>
  <si>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</si>
  <si>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</si>
  <si>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</si>
  <si>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</si>
  <si>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</si>
  <si>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</si>
  <si>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</si>
  <si>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</si>
  <si>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</si>
  <si>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</si>
  <si>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</si>
  <si>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</si>
  <si>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</si>
  <si>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</si>
  <si>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</si>
  <si>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</si>
  <si>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</si>
  <si>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</si>
  <si>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</si>
  <si>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</si>
  <si>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</si>
  <si>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</si>
  <si>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</si>
  <si>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</si>
  <si>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</si>
  <si>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</si>
  <si>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</si>
  <si>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</si>
  <si>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</si>
  <si>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</si>
  <si>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</si>
  <si>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</si>
  <si>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</si>
  <si>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</si>
  <si>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</si>
  <si>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</si>
  <si>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</si>
  <si>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</si>
  <si>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</si>
  <si>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</si>
  <si>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</si>
  <si>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</si>
  <si>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</si>
  <si>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</si>
  <si>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</si>
  <si>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</si>
  <si>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</si>
  <si>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</si>
  <si>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</si>
  <si>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</si>
  <si>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</si>
  <si>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</si>
  <si>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</si>
  <si>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</si>
  <si>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</si>
  <si>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</si>
  <si>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</si>
  <si>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</si>
  <si>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</si>
  <si>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</si>
  <si>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</si>
  <si>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</si>
  <si>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</si>
  <si>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</si>
  <si>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</si>
  <si>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</si>
  <si>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</si>
  <si>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</si>
  <si>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</si>
  <si>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</si>
  <si>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</si>
  <si>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</si>
  <si>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</si>
  <si>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</si>
  <si>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</si>
  <si>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</si>
  <si>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</si>
  <si>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</si>
  <si>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</si>
  <si>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</si>
  <si>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</si>
  <si>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</si>
  <si>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</si>
  <si>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</si>
  <si>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</si>
  <si>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</si>
  <si>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</si>
  <si>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</si>
  <si>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</si>
  <si>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</si>
  <si>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</si>
  <si>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</si>
  <si>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</si>
  <si>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</si>
  <si>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</si>
  <si>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</si>
  <si>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</si>
  <si>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</si>
  <si>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</si>
  <si>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</si>
  <si>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</si>
  <si>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</si>
  <si>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</si>
  <si>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</si>
  <si>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</si>
  <si>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</si>
  <si>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</si>
  <si>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</si>
  <si>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</si>
  <si>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</si>
  <si>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</si>
  <si>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</si>
  <si>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</si>
  <si>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</si>
  <si>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</si>
  <si>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</si>
  <si>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</si>
  <si>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</si>
  <si>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</si>
  <si>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</si>
  <si>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</si>
  <si>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</si>
  <si>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</si>
  <si>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</si>
  <si>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</si>
  <si>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</si>
  <si>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</si>
  <si>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</si>
  <si>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</si>
  <si>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</si>
  <si>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</si>
  <si>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</si>
  <si>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</si>
  <si>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</si>
  <si>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</si>
  <si>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</si>
  <si>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</si>
  <si>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</si>
  <si>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</si>
  <si>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</si>
  <si>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</si>
  <si>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</si>
  <si>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</si>
  <si>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</si>
  <si>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</si>
  <si>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</si>
  <si>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</si>
  <si>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</si>
  <si>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</si>
  <si>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</si>
  <si>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</si>
  <si>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</si>
  <si>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</si>
  <si>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</si>
  <si>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</si>
  <si>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</si>
  <si>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</si>
  <si>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</si>
  <si>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</si>
  <si>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</si>
  <si>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</si>
  <si>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</si>
  <si>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</si>
  <si>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</si>
  <si>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</si>
  <si>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</si>
  <si>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</si>
  <si>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</si>
  <si>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</si>
  <si>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</si>
  <si>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</si>
  <si>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</si>
  <si>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</si>
  <si>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</si>
  <si>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</si>
  <si>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</si>
  <si>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</si>
  <si>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</si>
  <si>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</si>
  <si>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</si>
  <si>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</si>
  <si>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</si>
  <si>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</si>
  <si>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</si>
  <si>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</si>
  <si>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</si>
  <si>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</si>
  <si>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</si>
  <si>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</si>
  <si>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</si>
  <si>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</si>
  <si>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</si>
  <si>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</si>
  <si>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</si>
  <si>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</si>
  <si>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</si>
  <si>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</si>
  <si>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</si>
  <si>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</si>
  <si>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</si>
  <si>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</si>
  <si>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</si>
  <si>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</si>
  <si>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</si>
  <si>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</si>
  <si>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</si>
  <si>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</si>
  <si>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</si>
  <si>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</si>
  <si>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</si>
  <si>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</si>
  <si>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</si>
  <si>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</si>
  <si>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</si>
  <si>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</si>
  <si>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</si>
  <si>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</si>
  <si>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</si>
  <si>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</si>
  <si>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</si>
  <si>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</si>
  <si>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</si>
  <si>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</si>
  <si>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</si>
  <si>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</si>
  <si>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</si>
  <si>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</si>
  <si>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</si>
  <si>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</si>
  <si>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</si>
  <si>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</si>
  <si>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</si>
  <si>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</si>
  <si>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</si>
  <si>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</si>
  <si>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</si>
  <si>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</si>
  <si>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</si>
  <si>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</si>
  <si>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</si>
  <si>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</si>
  <si>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</si>
  <si>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</si>
  <si>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</si>
  <si>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</si>
  <si>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</si>
  <si>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</si>
  <si>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</si>
  <si>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</si>
  <si>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</si>
  <si>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</si>
  <si>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</si>
  <si>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</si>
  <si>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</si>
  <si>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</si>
  <si>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</si>
  <si>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</si>
  <si>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</si>
  <si>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</si>
  <si>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</si>
  <si>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</si>
  <si>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</si>
  <si>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</si>
  <si>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</si>
  <si>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</si>
  <si>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</si>
  <si>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</si>
  <si>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</si>
  <si>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</si>
  <si>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</si>
  <si>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</si>
  <si>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</si>
  <si>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</si>
  <si>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</si>
  <si>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</si>
  <si>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</si>
  <si>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</si>
  <si>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</si>
  <si>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</si>
  <si>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</si>
  <si>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</si>
  <si>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</si>
  <si>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</si>
  <si>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</si>
  <si>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</si>
  <si>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</si>
  <si>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</si>
  <si>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</si>
  <si>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</si>
  <si>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</si>
  <si>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</si>
  <si>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</si>
  <si>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</si>
  <si>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</si>
  <si>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</si>
  <si>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</si>
  <si>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</si>
  <si>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</si>
  <si>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</si>
  <si>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</si>
  <si>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</si>
  <si>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</si>
  <si>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</si>
  <si>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</si>
  <si>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</si>
  <si>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</si>
  <si>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</si>
  <si>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</si>
  <si>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</si>
  <si>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</si>
  <si>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</si>
  <si>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</si>
  <si>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</si>
  <si>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</si>
  <si>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</si>
  <si>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</si>
  <si>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</si>
  <si>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</si>
  <si>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</si>
  <si>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</si>
  <si>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</si>
  <si>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</si>
  <si>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</si>
  <si>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</si>
  <si>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</si>
  <si>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</si>
  <si>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</si>
  <si>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</si>
  <si>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</si>
  <si>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</si>
  <si>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</si>
  <si>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</si>
  <si>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</si>
  <si>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</si>
  <si>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</si>
  <si>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</si>
  <si>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</si>
  <si>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</si>
  <si>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</si>
  <si>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</si>
  <si>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</si>
  <si>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</si>
  <si>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</si>
  <si>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</si>
  <si>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</si>
  <si>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</si>
  <si>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</si>
  <si>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</si>
  <si>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</si>
  <si>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</si>
  <si>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</si>
  <si>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</si>
  <si>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</si>
  <si>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</si>
  <si>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</si>
  <si>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</si>
  <si>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</si>
  <si>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</si>
  <si>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</si>
  <si>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</si>
  <si>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</si>
  <si>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</si>
  <si>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</si>
  <si>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</si>
  <si>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</si>
  <si>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</si>
  <si>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</si>
  <si>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</si>
  <si>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</si>
  <si>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</si>
  <si>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</si>
  <si>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</si>
  <si>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</si>
  <si>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</si>
  <si>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</si>
  <si>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</si>
  <si>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</si>
  <si>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</si>
  <si>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</si>
  <si>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</si>
  <si>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</si>
  <si>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</si>
  <si>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</si>
  <si>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</si>
  <si>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</si>
  <si>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</si>
  <si>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</si>
  <si>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</si>
  <si>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</si>
  <si>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</si>
  <si>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</si>
  <si>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</si>
  <si>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</si>
  <si>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</si>
  <si>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</si>
  <si>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</si>
  <si>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</si>
  <si>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</si>
  <si>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</si>
  <si>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</si>
  <si>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</si>
  <si>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</si>
  <si>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</si>
  <si>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</si>
  <si>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</si>
  <si>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</si>
  <si>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</si>
  <si>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</si>
  <si>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</si>
  <si>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</si>
  <si>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</si>
  <si>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</si>
  <si>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</si>
  <si>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</si>
  <si>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</si>
  <si>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</si>
  <si>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</si>
  <si>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</si>
  <si>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</si>
  <si>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</si>
  <si>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</si>
  <si>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</si>
  <si>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</si>
  <si>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</si>
  <si>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</si>
  <si>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</si>
  <si>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</si>
  <si>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</si>
  <si>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</si>
  <si>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</si>
  <si>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</si>
  <si>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</si>
  <si>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</si>
  <si>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</si>
  <si>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</si>
  <si>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</si>
  <si>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</si>
  <si>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</si>
  <si>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</si>
  <si>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</si>
  <si>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</si>
  <si>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</si>
  <si>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</si>
  <si>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</si>
  <si>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</si>
  <si>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</si>
  <si>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</si>
  <si>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</si>
  <si>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</si>
  <si>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</si>
  <si>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</si>
  <si>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</si>
  <si>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</si>
  <si>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</si>
  <si>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</si>
  <si>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</si>
  <si>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</si>
  <si>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</si>
  <si>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</si>
  <si>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</si>
  <si>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</si>
  <si>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</si>
  <si>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</si>
  <si>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</si>
  <si>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</si>
  <si>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</si>
  <si>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</si>
  <si>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</si>
  <si>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</si>
  <si>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</si>
  <si>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</si>
  <si>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</si>
  <si>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</si>
  <si>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</si>
  <si>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</si>
  <si>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</si>
  <si>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</si>
  <si>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</si>
  <si>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</si>
  <si>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</si>
  <si>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</si>
  <si>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</si>
  <si>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</si>
  <si>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</si>
  <si>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</si>
  <si>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</si>
  <si>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</si>
  <si>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</si>
  <si>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</si>
  <si>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</si>
  <si>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</si>
  <si>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</si>
  <si>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</si>
  <si>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</si>
  <si>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</si>
  <si>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</si>
  <si>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</si>
  <si>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</si>
  <si>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</si>
  <si>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</si>
  <si>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</si>
  <si>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</si>
  <si>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</si>
  <si>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</si>
  <si>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</si>
  <si>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</si>
  <si>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</si>
  <si>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</si>
  <si>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</si>
  <si>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</si>
  <si>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</si>
  <si>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</si>
  <si>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</si>
  <si>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</si>
  <si>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</si>
  <si>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</si>
  <si>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</si>
  <si>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</si>
  <si>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</si>
  <si>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</si>
  <si>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</si>
  <si>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</si>
  <si>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</si>
  <si>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</si>
  <si>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</si>
  <si>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</si>
  <si>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</si>
  <si>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</si>
  <si>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</si>
  <si>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</si>
  <si>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</si>
  <si>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</si>
  <si>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</si>
  <si>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</si>
  <si>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</si>
  <si>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</si>
  <si>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</si>
  <si>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</si>
  <si>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</si>
  <si>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</si>
  <si>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</si>
  <si>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</si>
  <si>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</si>
  <si>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</si>
  <si>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</si>
  <si>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</si>
  <si>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</si>
  <si>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</si>
  <si>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</si>
  <si>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</si>
  <si>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</si>
  <si>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</si>
  <si>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</si>
  <si>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</si>
  <si>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</si>
  <si>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</si>
  <si>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</si>
  <si>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</si>
  <si>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</si>
  <si>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</si>
  <si>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</si>
  <si>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</si>
  <si>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</si>
  <si>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</si>
  <si>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</si>
  <si>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</si>
  <si>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</si>
  <si>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</si>
  <si>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</si>
  <si>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</si>
  <si>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</si>
  <si>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</si>
  <si>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</si>
  <si>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</si>
  <si>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</si>
  <si>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</si>
  <si>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</si>
  <si>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</si>
  <si>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</si>
  <si>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</si>
  <si>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</si>
  <si>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</si>
  <si>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</si>
  <si>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</si>
  <si>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</si>
  <si>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</si>
  <si>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</si>
  <si>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</si>
  <si>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</si>
  <si>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</si>
  <si>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</si>
  <si>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</si>
  <si>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</si>
  <si>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</si>
  <si>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</si>
  <si>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</si>
  <si>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</si>
  <si>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</si>
  <si>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</si>
  <si>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</si>
  <si>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</si>
  <si>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</si>
  <si>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</si>
  <si>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</si>
  <si>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</si>
  <si>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</si>
  <si>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</si>
  <si>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</si>
  <si>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</si>
  <si>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</si>
  <si>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</si>
  <si>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</si>
  <si>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</si>
  <si>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</si>
  <si>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</si>
  <si>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</si>
  <si>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</si>
  <si>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</si>
  <si>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</si>
  <si>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</si>
  <si>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</si>
  <si>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</si>
  <si>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</si>
  <si>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</si>
  <si>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</si>
  <si>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</si>
  <si>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</si>
  <si>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</si>
  <si>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</si>
  <si>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</si>
  <si>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</si>
  <si>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</si>
  <si>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</si>
  <si>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</si>
  <si>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</si>
  <si>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</si>
  <si>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</si>
  <si>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</si>
  <si>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</si>
  <si>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</si>
  <si>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</si>
  <si>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</si>
  <si>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</si>
  <si>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</si>
  <si>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</si>
  <si>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</si>
  <si>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</si>
  <si>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</si>
  <si>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</si>
  <si>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</si>
  <si>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</si>
  <si>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</si>
  <si>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</si>
  <si>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</si>
  <si>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</si>
  <si>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</si>
  <si>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</si>
  <si>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</si>
  <si>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</si>
  <si>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</si>
  <si>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</si>
  <si>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</si>
  <si>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</si>
  <si>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</si>
  <si>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</si>
  <si>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</si>
  <si>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</si>
  <si>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</si>
  <si>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</si>
  <si>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</si>
  <si>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</si>
  <si>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</si>
  <si>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</si>
  <si>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</si>
  <si>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</si>
  <si>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</si>
  <si>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</si>
  <si>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</si>
  <si>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</si>
  <si>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</si>
  <si>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</si>
  <si>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</si>
  <si>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</si>
  <si>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</si>
  <si>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</si>
  <si>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</si>
  <si>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</si>
  <si>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</si>
  <si>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</si>
  <si>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</si>
  <si>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</si>
  <si>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</si>
  <si>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</si>
  <si>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</si>
  <si>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</si>
  <si>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</si>
  <si>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</si>
  <si>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</si>
  <si>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</si>
  <si>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</si>
  <si>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</si>
  <si>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</si>
  <si>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</si>
  <si>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</si>
  <si>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</si>
  <si>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</si>
  <si>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</si>
  <si>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</si>
  <si>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</si>
  <si>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</si>
  <si>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</si>
  <si>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</si>
  <si>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</si>
  <si>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</si>
  <si>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</si>
  <si>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</si>
  <si>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</si>
  <si>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</si>
  <si>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</si>
  <si>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</si>
  <si>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</si>
  <si>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</si>
  <si>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</si>
  <si>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</si>
  <si>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</si>
  <si>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</si>
  <si>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</si>
  <si>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</si>
  <si>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</si>
  <si>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</si>
  <si>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</si>
  <si>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</si>
  <si>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</si>
  <si>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</si>
  <si>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</si>
  <si>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</si>
  <si>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</si>
  <si>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</si>
  <si>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</si>
  <si>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</si>
  <si>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</si>
  <si>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</si>
  <si>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</si>
  <si>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</si>
  <si>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</si>
  <si>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</si>
  <si>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</si>
  <si>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</si>
  <si>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</si>
  <si>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</si>
  <si>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</si>
  <si>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</si>
  <si>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</si>
  <si>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</si>
  <si>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</si>
  <si>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</si>
  <si>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</si>
  <si>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</si>
  <si>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</si>
  <si>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</si>
  <si>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</si>
  <si>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</si>
  <si>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</si>
  <si>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</si>
  <si>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</si>
  <si>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</si>
  <si>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</si>
  <si>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</si>
  <si>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</si>
  <si>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</si>
  <si>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</si>
  <si>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</si>
  <si>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</si>
  <si>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</si>
  <si>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</si>
  <si>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</si>
  <si>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</si>
  <si>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</si>
  <si>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</si>
  <si>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</si>
  <si>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</si>
  <si>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</si>
  <si>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</si>
  <si>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</si>
  <si>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</si>
  <si>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</si>
  <si>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</si>
  <si>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</si>
  <si>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</si>
  <si>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</si>
  <si>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</si>
  <si>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</si>
  <si>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</si>
  <si>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</si>
  <si>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</si>
  <si>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</si>
  <si>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</si>
  <si>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</si>
  <si>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</si>
  <si>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</si>
  <si>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</si>
  <si>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</si>
  <si>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</si>
  <si>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</si>
  <si>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</si>
  <si>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</si>
  <si>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</si>
  <si>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</si>
  <si>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</si>
  <si>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</si>
  <si>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</si>
  <si>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</si>
  <si>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</si>
  <si>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</si>
  <si>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</si>
  <si>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</si>
  <si>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</si>
  <si>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</si>
  <si>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</si>
  <si>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</si>
  <si>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</si>
  <si>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</si>
  <si>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</si>
  <si>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</si>
  <si>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</si>
  <si>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</si>
  <si>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</si>
  <si>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</si>
  <si>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</si>
  <si>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</si>
  <si>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</si>
  <si>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</si>
  <si>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</si>
  <si>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</si>
  <si>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</si>
  <si>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</si>
  <si>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</si>
  <si>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</si>
  <si>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</si>
  <si>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</si>
  <si>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</si>
  <si>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</si>
  <si>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</si>
  <si>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</si>
  <si>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</si>
  <si>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</si>
  <si>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</si>
  <si>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</si>
  <si>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</si>
  <si>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</si>
  <si>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</si>
  <si>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</si>
  <si>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</si>
  <si>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</si>
  <si>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</si>
  <si>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</si>
  <si>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</si>
  <si>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</si>
  <si>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</si>
  <si>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</si>
  <si>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</si>
  <si>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</si>
  <si>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</si>
  <si>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</si>
  <si>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</si>
  <si>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</si>
  <si>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</si>
  <si>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</si>
  <si>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</si>
  <si>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</si>
  <si>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</si>
  <si>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</si>
  <si>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</si>
  <si>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</si>
  <si>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</si>
  <si>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</si>
  <si>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</si>
  <si>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</si>
  <si>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</si>
  <si>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</si>
  <si>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</si>
  <si>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</si>
  <si>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</si>
  <si>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</si>
  <si>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</si>
  <si>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</si>
  <si>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</si>
  <si>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</si>
  <si>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</si>
  <si>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</si>
  <si>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</si>
  <si>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</si>
  <si>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</si>
  <si>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</si>
  <si>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</si>
  <si>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</si>
  <si>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</si>
  <si>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</si>
  <si>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</si>
  <si>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</si>
  <si>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</si>
  <si>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</si>
  <si>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</si>
  <si>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</si>
  <si>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</si>
  <si>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</si>
  <si>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</si>
  <si>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</si>
  <si>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</si>
  <si>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</si>
  <si>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</si>
  <si>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</si>
  <si>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</si>
  <si>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</si>
  <si>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</si>
  <si>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</si>
  <si>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</si>
  <si>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</si>
  <si>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</si>
  <si>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</si>
  <si>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</si>
  <si>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</si>
  <si>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</si>
  <si>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</si>
  <si>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</si>
  <si>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</si>
  <si>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</si>
  <si>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</si>
  <si>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</si>
  <si>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</si>
  <si>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</si>
  <si>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</si>
  <si>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</si>
  <si>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</si>
  <si>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</si>
  <si>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</si>
  <si>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</si>
  <si>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</si>
  <si>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</si>
  <si>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</si>
  <si>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</si>
  <si>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</si>
  <si>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</si>
  <si>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</si>
  <si>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</si>
  <si>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</si>
  <si>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</si>
  <si>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</si>
  <si>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</si>
  <si>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</si>
  <si>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</si>
  <si>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</si>
  <si>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</si>
  <si>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</si>
  <si>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</si>
  <si>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</si>
  <si>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</si>
  <si>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</si>
  <si>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</si>
  <si>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</si>
  <si>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</si>
  <si>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</si>
  <si>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</si>
  <si>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</si>
  <si>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</si>
  <si>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</si>
  <si>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</si>
  <si>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</si>
  <si>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</si>
  <si>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</si>
  <si>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</si>
  <si>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</si>
  <si>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</si>
  <si>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</si>
  <si>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</si>
  <si>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</si>
  <si>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</si>
  <si>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</si>
  <si>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</si>
  <si>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</si>
  <si>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</si>
  <si>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</si>
  <si>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</si>
  <si>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</si>
  <si>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</si>
  <si>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</si>
  <si>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</si>
  <si>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</si>
  <si>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</si>
  <si>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</si>
  <si>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</si>
  <si>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</si>
  <si>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</si>
  <si>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</si>
  <si>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</si>
  <si>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</si>
  <si>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</si>
  <si>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</si>
  <si>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</si>
  <si>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</si>
  <si>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</si>
  <si>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</si>
  <si>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</si>
  <si>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</si>
  <si>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</si>
  <si>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</si>
  <si>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</si>
  <si>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</si>
  <si>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</si>
  <si>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</si>
  <si>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</si>
  <si>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</si>
  <si>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</si>
  <si>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</si>
  <si>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</si>
  <si>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</si>
  <si>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</si>
  <si>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</si>
  <si>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</si>
  <si>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</si>
  <si>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</si>
  <si>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</si>
  <si>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</si>
  <si>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</si>
  <si>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</si>
  <si>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</si>
  <si>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</si>
  <si>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</si>
  <si>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</si>
  <si>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</si>
  <si>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</si>
  <si>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</si>
  <si>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</si>
  <si>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</si>
  <si>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</si>
  <si>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</si>
  <si>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</si>
  <si>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</si>
  <si>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</si>
  <si>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</si>
  <si>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</si>
  <si>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</si>
  <si>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</si>
  <si>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</si>
  <si>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</si>
  <si>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</si>
  <si>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</si>
  <si>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</si>
  <si>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</si>
  <si>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</si>
  <si>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</si>
  <si>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</si>
  <si>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</si>
  <si>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</si>
  <si>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</si>
  <si>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</si>
  <si>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</si>
  <si>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</si>
  <si>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</si>
  <si>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</si>
  <si>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</si>
  <si>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</si>
  <si>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</si>
  <si>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</si>
  <si>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</si>
  <si>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</si>
  <si>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</si>
  <si>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</si>
  <si>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</si>
  <si>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</si>
  <si>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</si>
  <si>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</si>
  <si>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</si>
  <si>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</si>
  <si>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</si>
  <si>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</si>
  <si>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</si>
  <si>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</si>
  <si>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</si>
  <si>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</si>
  <si>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</si>
  <si>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</si>
  <si>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</si>
  <si>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</si>
  <si>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</si>
  <si>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</si>
  <si>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</si>
  <si>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</si>
  <si>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</si>
  <si>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</si>
  <si>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</si>
  <si>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</si>
  <si>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</si>
  <si>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</si>
  <si>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</si>
  <si>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</si>
  <si>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</si>
  <si>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</si>
  <si>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</si>
  <si>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</si>
  <si>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</si>
  <si>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</si>
  <si>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</si>
  <si>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</si>
  <si>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</si>
  <si>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</si>
  <si>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</si>
  <si>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</si>
  <si>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</si>
  <si>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</si>
  <si>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</si>
  <si>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</si>
  <si>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</si>
  <si>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</si>
  <si>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</si>
  <si>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</si>
  <si>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</si>
  <si>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</si>
  <si>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</si>
  <si>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</si>
  <si>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</si>
  <si>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</si>
  <si>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</si>
  <si>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</si>
  <si>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</si>
  <si>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</si>
  <si>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</si>
  <si>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</si>
  <si>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</si>
  <si>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</si>
  <si>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</si>
  <si>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</si>
  <si>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</si>
  <si>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</si>
  <si>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</si>
  <si>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</si>
  <si>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</si>
  <si>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</si>
  <si>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</si>
  <si>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</si>
  <si>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</si>
  <si>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</si>
  <si>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</si>
  <si>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</si>
  <si>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</si>
  <si>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</si>
  <si>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</si>
  <si>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</si>
  <si>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</si>
  <si>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</si>
  <si>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</si>
  <si>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</si>
  <si>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</si>
  <si>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</si>
  <si>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</si>
  <si>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</si>
  <si>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</si>
  <si>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</si>
  <si>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</si>
  <si>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</si>
  <si>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</si>
  <si>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</si>
  <si>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</si>
  <si>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</si>
  <si>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</si>
  <si>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</si>
  <si>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</si>
  <si>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</si>
  <si>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</si>
  <si>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</si>
  <si>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</si>
  <si>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</si>
  <si>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</si>
  <si>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</si>
  <si>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</si>
  <si>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</si>
  <si>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</si>
  <si>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</si>
  <si>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</si>
  <si>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</si>
  <si>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</si>
  <si>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</si>
  <si>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</si>
  <si>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</si>
  <si>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</si>
  <si>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</si>
  <si>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</si>
  <si>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</si>
  <si>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</si>
  <si>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</si>
  <si>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</si>
  <si>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</si>
  <si>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</si>
  <si>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</si>
  <si>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</si>
  <si>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</si>
  <si>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</si>
  <si>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</si>
  <si>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</si>
  <si>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</si>
  <si>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</si>
  <si>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</si>
  <si>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</si>
  <si>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</si>
  <si>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</si>
  <si>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</si>
  <si>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</si>
  <si>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</si>
  <si>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</si>
  <si>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</si>
  <si>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</si>
  <si>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</si>
  <si>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</si>
  <si>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</si>
  <si>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</si>
  <si>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</si>
  <si>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</si>
  <si>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</si>
  <si>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</si>
  <si>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</si>
  <si>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</si>
  <si>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</si>
  <si>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</si>
  <si>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</si>
  <si>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</si>
  <si>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</si>
  <si>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</si>
  <si>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</si>
  <si>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</si>
  <si>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</si>
  <si>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</si>
  <si>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</si>
  <si>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</si>
  <si>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</si>
  <si>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</si>
  <si>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</si>
  <si>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</si>
  <si>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</si>
  <si>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</si>
  <si>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</si>
  <si>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</si>
  <si>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</si>
  <si>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</si>
  <si>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</si>
  <si>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</si>
  <si>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</si>
  <si>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</si>
  <si>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</si>
  <si>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</si>
  <si>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</si>
  <si>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</si>
  <si>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</si>
  <si>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</si>
  <si>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</si>
  <si>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</si>
  <si>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</si>
  <si>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</si>
  <si>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</si>
  <si>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</si>
  <si>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</si>
  <si>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</si>
  <si>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</si>
  <si>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</si>
  <si>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</si>
  <si>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</si>
  <si>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</si>
  <si>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</si>
  <si>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</si>
  <si>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</si>
  <si>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</si>
  <si>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</si>
  <si>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</si>
  <si>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</si>
  <si>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</si>
  <si>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</si>
  <si>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</si>
  <si>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</si>
  <si>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</si>
  <si>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</si>
  <si>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</si>
  <si>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</si>
  <si>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</si>
  <si>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</si>
  <si>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</si>
  <si>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</si>
  <si>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</si>
  <si>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</si>
  <si>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</si>
  <si>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</si>
  <si>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</si>
  <si>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</si>
  <si>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</si>
  <si>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</si>
  <si>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</si>
  <si>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</si>
  <si>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</si>
  <si>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</si>
  <si>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</si>
  <si>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</si>
  <si>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</si>
  <si>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</si>
  <si>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</si>
  <si>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</si>
  <si>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</si>
  <si>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</si>
  <si>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</si>
  <si>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</si>
  <si>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</si>
  <si>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</si>
  <si>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</si>
  <si>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</si>
  <si>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</si>
  <si>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</si>
  <si>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</si>
  <si>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</si>
  <si>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</si>
  <si>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</si>
  <si>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</si>
  <si>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</si>
  <si>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</si>
  <si>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</si>
  <si>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</si>
  <si>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</si>
  <si>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</si>
  <si>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</si>
  <si>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</si>
  <si>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</si>
  <si>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</si>
  <si>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</si>
  <si>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</si>
  <si>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</si>
  <si>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</si>
  <si>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</si>
  <si>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</si>
  <si>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</si>
  <si>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</si>
  <si>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</si>
  <si>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</si>
  <si>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</si>
  <si>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</si>
  <si>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</si>
  <si>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</si>
  <si>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</si>
  <si>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</si>
  <si>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</si>
  <si>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</si>
  <si>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</si>
  <si>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</si>
  <si>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</si>
  <si>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</si>
  <si>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</si>
  <si>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</si>
  <si>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</si>
  <si>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</si>
  <si>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</si>
  <si>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</si>
  <si>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</si>
  <si>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</si>
  <si>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</si>
  <si>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</si>
  <si>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</si>
  <si>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</si>
  <si>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</si>
  <si>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</si>
  <si>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</si>
  <si>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</si>
  <si>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</si>
  <si>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</si>
  <si>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2019-01</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</si>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</sst>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163</v>
      </c>
      <c r="J20" s="150" t="s">
        <v>172</v>
      </c>
      <c r="K20" s="151">
        <v>1808484444</v>
      </c>
      <c r="L20" s="152"/>
      <c r="M20" s="152">
        <v>44561</v>
      </c>
      <c r="N20" s="135">
        <f>+(M20-L20)/30</f>
        <v>1485.3666666666666</v>
      </c>
      <c r="O20" s="138"/>
      <c r="U20" s="134"/>
      <c r="V20" s="105">
        <f ca="1">NOW()</f>
        <v>44194.424961458331</v>
      </c>
      <c r="W20" s="105">
        <f ca="1">NOW()</f>
        <v>44194.424961458331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2700</v>
      </c>
      <c r="C48" s="112" t="s">
        <v>32</v>
      </c>
      <c r="D48" s="121" t="s">
        <v>2710</v>
      </c>
      <c r="E48" s="145">
        <v>43678</v>
      </c>
      <c r="F48" s="145">
        <v>43829</v>
      </c>
      <c r="G48" s="160">
        <f>IF(AND(E48&lt;&gt;"",F48&lt;&gt;""),((F48-E48)/30),"")</f>
        <v>5.0333333333333332</v>
      </c>
      <c r="H48" s="122" t="s">
        <v>2701</v>
      </c>
      <c r="I48" s="121" t="s">
        <v>163</v>
      </c>
      <c r="J48" s="121" t="s">
        <v>172</v>
      </c>
      <c r="K48" s="123">
        <v>1800000</v>
      </c>
      <c r="L48" s="115" t="s">
        <v>1148</v>
      </c>
      <c r="M48" s="117">
        <v>0</v>
      </c>
      <c r="N48" s="115" t="s">
        <v>27</v>
      </c>
      <c r="O48" s="115" t="s">
        <v>1148</v>
      </c>
      <c r="P48" s="78"/>
    </row>
    <row r="49" spans="1:16" s="6" customFormat="1" ht="24.75" customHeight="1" x14ac:dyDescent="0.25">
      <c r="A49" s="143">
        <v>2</v>
      </c>
      <c r="B49" s="122" t="s">
        <v>2702</v>
      </c>
      <c r="C49" s="112" t="s">
        <v>32</v>
      </c>
      <c r="D49" s="121" t="s">
        <v>2703</v>
      </c>
      <c r="E49" s="145">
        <v>43891</v>
      </c>
      <c r="F49" s="145">
        <v>44165</v>
      </c>
      <c r="G49" s="160">
        <f t="shared" ref="G49:G50" si="2">IF(AND(E49&lt;&gt;"",F49&lt;&gt;""),((F49-E49)/30),"")</f>
        <v>9.1333333333333329</v>
      </c>
      <c r="H49" s="122" t="s">
        <v>2704</v>
      </c>
      <c r="I49" s="121" t="s">
        <v>163</v>
      </c>
      <c r="J49" s="121" t="s">
        <v>172</v>
      </c>
      <c r="K49" s="123">
        <v>2000000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963</v>
      </c>
      <c r="K50" s="118">
        <v>6000000</v>
      </c>
      <c r="L50" s="115" t="s">
        <v>1148</v>
      </c>
      <c r="M50" s="117">
        <v>0</v>
      </c>
      <c r="N50" s="115" t="s">
        <v>1151</v>
      </c>
      <c r="O50" s="115" t="s">
        <v>1148</v>
      </c>
      <c r="P50" s="78"/>
    </row>
    <row r="51" spans="1:16" s="6" customFormat="1" ht="24.75" customHeight="1" outlineLevel="1" x14ac:dyDescent="0.25">
      <c r="A51" s="143">
        <v>4</v>
      </c>
      <c r="B51" s="122" t="s">
        <v>2678</v>
      </c>
      <c r="C51" s="112" t="s">
        <v>31</v>
      </c>
      <c r="D51" s="121" t="s">
        <v>2679</v>
      </c>
      <c r="E51" s="145">
        <v>43678</v>
      </c>
      <c r="F51" s="145">
        <v>43819</v>
      </c>
      <c r="G51" s="160">
        <f t="shared" ref="G51:G107" si="3">IF(AND(E51&lt;&gt;"",F51&lt;&gt;""),((F51-E51)/30),"")</f>
        <v>4.7</v>
      </c>
      <c r="H51" s="119" t="s">
        <v>2690</v>
      </c>
      <c r="I51" s="113" t="s">
        <v>453</v>
      </c>
      <c r="J51" s="113" t="s">
        <v>963</v>
      </c>
      <c r="K51" s="123">
        <v>4000000</v>
      </c>
      <c r="L51" s="115" t="s">
        <v>1148</v>
      </c>
      <c r="M51" s="117">
        <v>0</v>
      </c>
      <c r="N51" s="115" t="s">
        <v>27</v>
      </c>
      <c r="O51" s="115" t="s">
        <v>1148</v>
      </c>
      <c r="P51" s="78"/>
    </row>
    <row r="52" spans="1:16" s="7" customFormat="1" ht="24.75" customHeight="1" outlineLevel="1" x14ac:dyDescent="0.25">
      <c r="A52" s="144">
        <v>5</v>
      </c>
      <c r="B52" s="122" t="s">
        <v>2678</v>
      </c>
      <c r="C52" s="112" t="s">
        <v>31</v>
      </c>
      <c r="D52" s="121" t="s">
        <v>2691</v>
      </c>
      <c r="E52" s="145">
        <v>43840</v>
      </c>
      <c r="F52" s="145">
        <v>44165</v>
      </c>
      <c r="G52" s="160">
        <f t="shared" si="3"/>
        <v>10.833333333333334</v>
      </c>
      <c r="H52" s="122" t="s">
        <v>2690</v>
      </c>
      <c r="I52" s="113" t="s">
        <v>453</v>
      </c>
      <c r="J52" s="113" t="s">
        <v>963</v>
      </c>
      <c r="K52" s="118">
        <v>5000000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122" t="s">
        <v>2687</v>
      </c>
      <c r="C58" s="65" t="s">
        <v>32</v>
      </c>
      <c r="D58" s="121" t="s">
        <v>2676</v>
      </c>
      <c r="E58" s="145">
        <v>43682</v>
      </c>
      <c r="F58" s="145">
        <v>43758</v>
      </c>
      <c r="G58" s="160">
        <f t="shared" si="3"/>
        <v>2.5333333333333332</v>
      </c>
      <c r="H58" s="122" t="s">
        <v>2689</v>
      </c>
      <c r="I58" s="121" t="s">
        <v>453</v>
      </c>
      <c r="J58" s="121" t="s">
        <v>981</v>
      </c>
      <c r="K58" s="123">
        <v>1900000</v>
      </c>
      <c r="L58" s="65" t="s">
        <v>1148</v>
      </c>
      <c r="M58" s="67">
        <v>0</v>
      </c>
      <c r="N58" s="65" t="s">
        <v>27</v>
      </c>
      <c r="O58" s="65" t="s">
        <v>1148</v>
      </c>
      <c r="P58" s="79"/>
    </row>
    <row r="59" spans="1:16" s="7" customFormat="1" ht="24.75" customHeight="1" outlineLevel="1" x14ac:dyDescent="0.25">
      <c r="A59" s="144">
        <v>12</v>
      </c>
      <c r="B59" s="122" t="s">
        <v>2687</v>
      </c>
      <c r="C59" s="65" t="s">
        <v>32</v>
      </c>
      <c r="D59" s="121" t="s">
        <v>2677</v>
      </c>
      <c r="E59" s="145">
        <v>43894</v>
      </c>
      <c r="F59" s="145">
        <v>44114</v>
      </c>
      <c r="G59" s="160">
        <f t="shared" si="3"/>
        <v>7.333333333333333</v>
      </c>
      <c r="H59" s="119" t="s">
        <v>2688</v>
      </c>
      <c r="I59" s="121" t="s">
        <v>453</v>
      </c>
      <c r="J59" s="121" t="s">
        <v>981</v>
      </c>
      <c r="K59" s="123">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22"/>
      <c r="I60" s="63"/>
      <c r="J60" s="63"/>
      <c r="K60" s="123"/>
      <c r="L60" s="65"/>
      <c r="M60" s="67"/>
      <c r="N60" s="65"/>
      <c r="O60" s="65"/>
      <c r="P60" s="79"/>
    </row>
    <row r="61" spans="1:16" s="7" customFormat="1" ht="24.75" customHeight="1" outlineLevel="1" x14ac:dyDescent="0.25">
      <c r="A61" s="144">
        <v>14</v>
      </c>
      <c r="B61" s="122"/>
      <c r="C61" s="65"/>
      <c r="D61" s="121"/>
      <c r="E61" s="145"/>
      <c r="F61" s="145"/>
      <c r="G61" s="160" t="str">
        <f t="shared" si="3"/>
        <v/>
      </c>
      <c r="H61" s="119"/>
      <c r="I61" s="63"/>
      <c r="J61" s="63"/>
      <c r="K61" s="123"/>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72339377.760000005</v>
      </c>
      <c r="F185" s="92"/>
      <c r="G185" s="93"/>
      <c r="H185" s="88"/>
      <c r="I185" s="90" t="s">
        <v>2627</v>
      </c>
      <c r="J185" s="166">
        <f>+SUM(M179:M183)</f>
        <v>0.02</v>
      </c>
      <c r="K185" s="202" t="s">
        <v>2628</v>
      </c>
      <c r="L185" s="202"/>
      <c r="M185" s="94">
        <f>+J185*(SUM(K20:K35))</f>
        <v>36169688.880000003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963</v>
      </c>
      <c r="L211" s="21"/>
      <c r="M211" s="21"/>
      <c r="N211" s="21"/>
      <c r="O211" s="8"/>
    </row>
    <row r="212" spans="1:15" x14ac:dyDescent="0.25">
      <c r="A212" s="9"/>
      <c r="B212" s="27" t="s">
        <v>2619</v>
      </c>
      <c r="C212" s="147" t="s">
        <v>2706</v>
      </c>
      <c r="D212" s="21"/>
      <c r="G212" s="27" t="s">
        <v>2621</v>
      </c>
      <c r="H212" s="148" t="s">
        <v>2709</v>
      </c>
      <c r="J212" s="27" t="s">
        <v>2623</v>
      </c>
      <c r="K212" s="14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