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<sst xmlns="http://schemas.openxmlformats.org/spreadsheetml/2006/main" count="3224" uniqueCount="2758">
  <si>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</si>
  <si>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</si>
  <si>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</si>
  <si>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</si>
  <si>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</si>
  <si>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</si>
  <si>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</si>
  <si>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</si>
  <si>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</si>
  <si>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</si>
  <si>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</si>
  <si>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</si>
  <si>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</si>
  <si>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</si>
  <si>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</si>
  <si>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</si>
  <si>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</si>
  <si>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</si>
  <si>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</si>
  <si>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</si>
  <si>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</si>
  <si>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</si>
  <si>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</si>
  <si>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</si>
  <si>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</si>
  <si>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</si>
  <si>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</si>
  <si>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</si>
  <si>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</si>
  <si>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</si>
  <si>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</si>
  <si>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</si>
  <si>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</si>
  <si>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</si>
  <si>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</si>
  <si>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</si>
  <si>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</si>
  <si>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</si>
  <si>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</si>
  <si>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</si>
  <si>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</si>
  <si>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</si>
  <si>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</si>
  <si>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</si>
  <si>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</si>
  <si>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</si>
  <si>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</si>
  <si>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</si>
  <si>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</si>
  <si>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</si>
  <si>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</si>
  <si>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</si>
  <si>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</si>
  <si>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</si>
  <si>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</si>
  <si>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</si>
  <si>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</si>
  <si>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</si>
  <si>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</si>
  <si>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</si>
  <si>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</si>
  <si>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</si>
  <si>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</si>
  <si>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</si>
  <si>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</si>
  <si>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</si>
  <si>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</si>
  <si>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</si>
  <si>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</si>
  <si>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</si>
  <si>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</si>
  <si>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</si>
  <si>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</si>
  <si>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</si>
  <si>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</si>
  <si>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</si>
  <si>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</si>
  <si>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</si>
  <si>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</si>
  <si>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</si>
  <si>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</si>
  <si>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</si>
  <si>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</si>
  <si>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</si>
  <si>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</si>
  <si>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</si>
  <si>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</si>
  <si>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</si>
  <si>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</si>
  <si>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</si>
  <si>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</si>
  <si>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</si>
  <si>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</si>
  <si>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</si>
  <si>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</si>
  <si>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</si>
  <si>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</si>
  <si>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</si>
  <si>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</si>
  <si>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</si>
  <si>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</si>
  <si>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</si>
  <si>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</si>
  <si>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</si>
  <si>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</si>
  <si>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</si>
  <si>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</si>
  <si>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</si>
  <si>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</si>
  <si>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</si>
  <si>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</si>
  <si>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</si>
  <si>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</si>
  <si>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</si>
  <si>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</si>
  <si>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</si>
  <si>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</si>
  <si>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</si>
  <si>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</si>
  <si>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</si>
  <si>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</si>
  <si>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</si>
  <si>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</si>
  <si>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</si>
  <si>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</si>
  <si>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</si>
  <si>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</si>
  <si>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</si>
  <si>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</si>
  <si>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</si>
  <si>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</si>
  <si>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</si>
  <si>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</si>
  <si>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</si>
  <si>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</si>
  <si>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</si>
  <si>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</si>
  <si>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</si>
  <si>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</si>
  <si>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</si>
  <si>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</si>
  <si>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</si>
  <si>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</si>
  <si>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</si>
  <si>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</si>
  <si>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</si>
  <si>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</si>
  <si>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</si>
  <si>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</si>
  <si>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</si>
  <si>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</si>
  <si>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</si>
  <si>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</si>
  <si>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</si>
  <si>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</si>
  <si>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</si>
  <si>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</si>
  <si>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</si>
  <si>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</si>
  <si>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</si>
  <si>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</si>
  <si>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</si>
  <si>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</si>
  <si>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</si>
  <si>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</si>
  <si>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</si>
  <si>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</si>
  <si>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</si>
  <si>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</si>
  <si>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</si>
  <si>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</si>
  <si>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</si>
  <si>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</si>
  <si>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</si>
  <si>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</si>
  <si>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</si>
  <si>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</si>
  <si>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</si>
  <si>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</si>
  <si>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</si>
  <si>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</si>
  <si>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</si>
  <si>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</si>
  <si>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</si>
  <si>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</si>
  <si>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</si>
  <si>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</si>
  <si>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</si>
  <si>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</si>
  <si>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</si>
  <si>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</si>
  <si>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</si>
  <si>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</si>
  <si>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</si>
  <si>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</si>
  <si>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</si>
  <si>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</si>
  <si>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</si>
  <si>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</si>
  <si>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</si>
  <si>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</si>
  <si>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</si>
  <si>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</si>
  <si>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</si>
  <si>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</si>
  <si>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</si>
  <si>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</si>
  <si>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</si>
  <si>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</si>
  <si>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</si>
  <si>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</si>
  <si>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</si>
  <si>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</si>
  <si>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</si>
  <si>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</si>
  <si>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</si>
  <si>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</si>
  <si>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</si>
  <si>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</si>
  <si>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</si>
  <si>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</si>
  <si>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</si>
  <si>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</si>
  <si>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</si>
  <si>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</si>
  <si>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</si>
  <si>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</si>
  <si>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</si>
  <si>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</si>
  <si>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</si>
  <si>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</si>
  <si>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</si>
  <si>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</si>
  <si>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</si>
  <si>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</si>
  <si>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</si>
  <si>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</si>
  <si>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</si>
  <si>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</si>
  <si>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</si>
  <si>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</si>
  <si>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</si>
  <si>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</si>
  <si>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</si>
  <si>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</si>
  <si>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</si>
  <si>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</si>
  <si>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</si>
  <si>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</si>
  <si>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</si>
  <si>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</si>
  <si>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</si>
  <si>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</si>
  <si>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</si>
  <si>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</si>
  <si>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</si>
  <si>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</si>
  <si>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</si>
  <si>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</si>
  <si>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</si>
  <si>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</si>
  <si>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</si>
  <si>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</si>
  <si>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</si>
  <si>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</si>
  <si>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</si>
  <si>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</si>
  <si>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</si>
  <si>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</si>
  <si>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</si>
  <si>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</si>
  <si>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</si>
  <si>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</si>
  <si>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</si>
  <si>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</si>
  <si>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</si>
  <si>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</si>
  <si>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</si>
  <si>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</si>
  <si>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</si>
  <si>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</si>
  <si>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</si>
  <si>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</si>
  <si>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</si>
  <si>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</si>
  <si>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</si>
  <si>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</si>
  <si>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</si>
  <si>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</si>
  <si>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</si>
  <si>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</si>
  <si>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</si>
  <si>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</si>
  <si>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</si>
  <si>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</si>
  <si>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</si>
  <si>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</si>
  <si>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</si>
  <si>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</si>
  <si>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</si>
  <si>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</si>
  <si>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</si>
  <si>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</si>
  <si>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</si>
  <si>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</si>
  <si>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</si>
  <si>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</si>
  <si>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</si>
  <si>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</si>
  <si>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</si>
  <si>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</si>
  <si>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</si>
  <si>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</si>
  <si>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</si>
  <si>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</si>
  <si>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</si>
  <si>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</si>
  <si>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</si>
  <si>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</si>
  <si>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</si>
  <si>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</si>
  <si>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</si>
  <si>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</si>
  <si>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</si>
  <si>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</si>
  <si>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</si>
  <si>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</si>
  <si>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</si>
  <si>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</si>
  <si>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</si>
  <si>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</si>
  <si>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</si>
  <si>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</si>
  <si>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</si>
  <si>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</si>
  <si>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</si>
  <si>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</si>
  <si>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</si>
  <si>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</si>
  <si>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</si>
  <si>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</si>
  <si>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</si>
  <si>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</si>
  <si>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</si>
  <si>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</si>
  <si>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</si>
  <si>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</si>
  <si>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</si>
  <si>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</si>
  <si>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</si>
  <si>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</si>
  <si>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</si>
  <si>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</si>
  <si>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</si>
  <si>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</si>
  <si>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</si>
  <si>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</si>
  <si>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</si>
  <si>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</si>
  <si>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</si>
  <si>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</si>
  <si>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</si>
  <si>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</si>
  <si>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</si>
  <si>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</si>
  <si>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</si>
  <si>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</si>
  <si>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</si>
  <si>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</si>
  <si>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</si>
  <si>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</si>
  <si>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</si>
  <si>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</si>
  <si>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</si>
  <si>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</si>
  <si>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</si>
  <si>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</si>
  <si>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</si>
  <si>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</si>
  <si>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</si>
  <si>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</si>
  <si>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</si>
  <si>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</si>
  <si>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</si>
  <si>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</si>
  <si>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</si>
  <si>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</si>
  <si>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</si>
  <si>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</si>
  <si>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</si>
  <si>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</si>
  <si>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</si>
  <si>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</si>
  <si>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</si>
  <si>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</si>
  <si>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</si>
  <si>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</si>
  <si>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</si>
  <si>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</si>
  <si>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</si>
  <si>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</si>
  <si>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</si>
  <si>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</si>
  <si>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</si>
  <si>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</si>
  <si>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</si>
  <si>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</si>
  <si>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</si>
  <si>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</si>
  <si>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</si>
  <si>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</si>
  <si>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</si>
  <si>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</si>
  <si>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</si>
  <si>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</si>
  <si>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</si>
  <si>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</si>
  <si>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</si>
  <si>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</si>
  <si>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</si>
  <si>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</si>
  <si>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</si>
  <si>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</si>
  <si>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</si>
  <si>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</si>
  <si>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</si>
  <si>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</si>
  <si>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</si>
  <si>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</si>
  <si>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</si>
  <si>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</si>
  <si>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</si>
  <si>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</si>
  <si>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</si>
  <si>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</si>
  <si>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</si>
  <si>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</si>
  <si>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</si>
  <si>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</si>
  <si>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</si>
  <si>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</si>
  <si>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</si>
  <si>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</si>
  <si>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</si>
  <si>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</si>
  <si>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</si>
  <si>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</si>
  <si>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</si>
  <si>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</si>
  <si>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</si>
  <si>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</si>
  <si>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</si>
  <si>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</si>
  <si>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</si>
  <si>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</si>
  <si>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</si>
  <si>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</si>
  <si>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</si>
  <si>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</si>
  <si>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</si>
  <si>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</si>
  <si>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</si>
  <si>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</si>
  <si>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</si>
  <si>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</si>
  <si>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</si>
  <si>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</si>
  <si>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</si>
  <si>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</si>
  <si>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</si>
  <si>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</si>
  <si>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</si>
  <si>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</si>
  <si>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</si>
  <si>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</si>
  <si>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</si>
  <si>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</si>
  <si>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</si>
  <si>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</si>
  <si>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</si>
  <si>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</si>
  <si>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</si>
  <si>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</si>
  <si>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</si>
  <si>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</si>
  <si>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</si>
  <si>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</si>
  <si>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</si>
  <si>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</si>
  <si>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</si>
  <si>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</si>
  <si>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</si>
  <si>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</si>
  <si>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</si>
  <si>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</si>
  <si>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</si>
  <si>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</si>
  <si>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</si>
  <si>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</si>
  <si>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</si>
  <si>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</si>
  <si>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</si>
  <si>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</si>
  <si>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</si>
  <si>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</si>
  <si>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</si>
  <si>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</si>
  <si>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</si>
  <si>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</si>
  <si>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</si>
  <si>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</si>
  <si>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</si>
  <si>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</si>
  <si>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</si>
  <si>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</si>
  <si>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</si>
  <si>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</si>
  <si>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</si>
  <si>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</si>
  <si>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</si>
  <si>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</si>
  <si>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</si>
  <si>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</si>
  <si>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</si>
  <si>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</si>
  <si>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</si>
  <si>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</si>
  <si>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</si>
  <si>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</si>
  <si>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</si>
  <si>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</si>
  <si>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</si>
  <si>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</si>
  <si>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</si>
  <si>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</si>
  <si>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</si>
  <si>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</si>
  <si>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</si>
  <si>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</si>
  <si>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</si>
  <si>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</si>
  <si>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</si>
  <si>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</si>
  <si>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</si>
  <si>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</si>
  <si>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</si>
  <si>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</si>
  <si>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</si>
  <si>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</si>
  <si>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</si>
  <si>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</si>
  <si>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</si>
  <si>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</si>
  <si>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</si>
  <si>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</si>
  <si>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</si>
  <si>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</si>
  <si>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</si>
  <si>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</si>
  <si>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</si>
  <si>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</si>
  <si>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</si>
  <si>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</si>
  <si>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</si>
  <si>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</si>
  <si>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</si>
  <si>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</si>
  <si>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</si>
  <si>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</si>
  <si>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</si>
  <si>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</si>
  <si>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</si>
  <si>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</si>
  <si>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</si>
  <si>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</si>
  <si>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</si>
  <si>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</si>
  <si>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</si>
  <si>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</si>
  <si>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</si>
  <si>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</si>
  <si>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</si>
  <si>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</si>
  <si>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</si>
  <si>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</si>
  <si>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</si>
  <si>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</si>
  <si>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</si>
  <si>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</si>
  <si>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</si>
  <si>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</si>
  <si>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</si>
  <si>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</si>
  <si>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</si>
  <si>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</si>
  <si>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</si>
  <si>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</si>
  <si>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</si>
  <si>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</si>
  <si>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</si>
  <si>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</si>
  <si>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</si>
  <si>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</si>
  <si>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</si>
  <si>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</si>
  <si>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</si>
  <si>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</si>
  <si>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</si>
  <si>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</si>
  <si>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</si>
  <si>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</si>
  <si>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</si>
  <si>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</si>
  <si>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</si>
  <si>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</si>
  <si>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</si>
  <si>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</si>
  <si>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</si>
  <si>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</si>
  <si>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</si>
  <si>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</si>
  <si>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</si>
  <si>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</si>
  <si>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</si>
  <si>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</si>
  <si>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</si>
  <si>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</si>
  <si>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</si>
  <si>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</si>
  <si>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</si>
  <si>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</si>
  <si>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</si>
  <si>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</si>
  <si>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</si>
  <si>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</si>
  <si>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</si>
  <si>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</si>
  <si>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</si>
  <si>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</si>
  <si>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</si>
  <si>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</si>
  <si>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</si>
  <si>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</si>
  <si>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</si>
  <si>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</si>
  <si>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</si>
  <si>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</si>
  <si>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</si>
  <si>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</si>
  <si>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</si>
  <si>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</si>
  <si>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</si>
  <si>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</si>
  <si>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</si>
  <si>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</si>
  <si>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</si>
  <si>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</si>
  <si>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</si>
  <si>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</si>
  <si>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</si>
  <si>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</si>
  <si>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</si>
  <si>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</si>
  <si>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</si>
  <si>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</si>
  <si>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</si>
  <si>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</si>
  <si>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</si>
  <si>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</si>
  <si>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</si>
  <si>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</si>
  <si>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</si>
  <si>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</si>
  <si>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</si>
  <si>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</si>
  <si>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</si>
  <si>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</si>
  <si>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</si>
  <si>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</si>
  <si>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</si>
  <si>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</si>
  <si>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</si>
  <si>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</si>
  <si>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</si>
  <si>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</si>
  <si>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</si>
  <si>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</si>
  <si>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</si>
  <si>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</si>
  <si>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</si>
  <si>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</si>
  <si>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</si>
  <si>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</si>
  <si>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</si>
  <si>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</si>
  <si>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</si>
  <si>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</si>
  <si>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</si>
  <si>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</si>
  <si>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</si>
  <si>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</si>
  <si>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</si>
  <si>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</si>
  <si>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</si>
  <si>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</si>
  <si>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</si>
  <si>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</si>
  <si>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</si>
  <si>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</si>
  <si>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</si>
  <si>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</si>
  <si>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</si>
  <si>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</si>
  <si>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</si>
  <si>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</si>
  <si>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</si>
  <si>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</si>
  <si>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</si>
  <si>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</si>
  <si>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</si>
  <si>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</si>
  <si>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</si>
  <si>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</si>
  <si>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</si>
  <si>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</si>
  <si>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</si>
  <si>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</si>
  <si>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</si>
  <si>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</si>
  <si>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</si>
  <si>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</si>
  <si>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</si>
  <si>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</si>
  <si>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</si>
  <si>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</si>
  <si>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</si>
  <si>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</si>
  <si>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</si>
  <si>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</si>
  <si>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</si>
  <si>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</si>
  <si>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</si>
  <si>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</si>
  <si>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</si>
  <si>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</si>
  <si>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</si>
  <si>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</si>
  <si>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</si>
  <si>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</si>
  <si>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</si>
  <si>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</si>
  <si>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</si>
  <si>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</si>
  <si>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</si>
  <si>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</si>
  <si>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</si>
  <si>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</si>
  <si>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</si>
  <si>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</si>
  <si>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</si>
  <si>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</si>
  <si>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</si>
  <si>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</si>
  <si>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</si>
  <si>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</si>
  <si>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</si>
  <si>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</si>
  <si>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</si>
  <si>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</si>
  <si>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</si>
  <si>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</si>
  <si>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</si>
  <si>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</si>
  <si>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</si>
  <si>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</si>
  <si>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</si>
  <si>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</si>
  <si>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</si>
  <si>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</si>
  <si>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</si>
  <si>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</si>
  <si>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</si>
  <si>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</si>
  <si>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</si>
  <si>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</si>
  <si>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</si>
  <si>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</si>
  <si>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</si>
  <si>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</si>
  <si>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</si>
  <si>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</si>
  <si>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</si>
  <si>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</si>
  <si>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</si>
  <si>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</si>
  <si>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</si>
  <si>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</si>
  <si>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</si>
  <si>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</si>
  <si>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</si>
  <si>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</si>
  <si>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</si>
  <si>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</si>
  <si>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</si>
  <si>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</si>
  <si>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</si>
  <si>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</si>
  <si>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</si>
  <si>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</si>
  <si>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</si>
  <si>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</si>
  <si>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</si>
  <si>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</si>
  <si>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</si>
  <si>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</si>
  <si>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</si>
  <si>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</si>
  <si>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</si>
  <si>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</si>
  <si>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</si>
  <si>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</si>
  <si>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</si>
  <si>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</si>
  <si>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</si>
  <si>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</si>
  <si>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</si>
  <si>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</si>
  <si>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</si>
  <si>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</si>
  <si>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</si>
  <si>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</si>
  <si>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</si>
  <si>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</si>
  <si>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</si>
  <si>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</si>
  <si>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</si>
  <si>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</si>
  <si>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</si>
  <si>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</si>
  <si>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</si>
  <si>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</si>
  <si>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</si>
  <si>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</si>
  <si>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</si>
  <si>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</si>
  <si>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</si>
  <si>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</si>
  <si>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</si>
  <si>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</si>
  <si>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</si>
  <si>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</si>
  <si>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</si>
  <si>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</si>
  <si>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</si>
  <si>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</si>
  <si>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</si>
  <si>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</si>
  <si>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</si>
  <si>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</si>
  <si>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</si>
  <si>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</si>
  <si>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</si>
  <si>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</si>
  <si>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</si>
  <si>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</si>
  <si>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</si>
  <si>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</si>
  <si>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</si>
  <si>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</si>
  <si>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</si>
  <si>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</si>
  <si>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</si>
  <si>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</si>
  <si>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</si>
  <si>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</si>
  <si>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</si>
  <si>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</si>
  <si>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</si>
  <si>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</si>
  <si>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</si>
  <si>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</si>
  <si>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</si>
  <si>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</si>
  <si>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</si>
  <si>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</si>
  <si>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</si>
  <si>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</si>
  <si>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</si>
  <si>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</si>
  <si>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</si>
  <si>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</si>
  <si>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</si>
  <si>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</si>
  <si>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</si>
  <si>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</si>
  <si>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</si>
  <si>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</si>
  <si>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</si>
  <si>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</si>
  <si>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</si>
  <si>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</si>
  <si>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</si>
  <si>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</si>
  <si>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</si>
  <si>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</si>
  <si>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</si>
  <si>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</si>
  <si>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</si>
  <si>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</si>
  <si>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</si>
  <si>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</si>
  <si>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</si>
  <si>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</si>
  <si>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</si>
  <si>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</si>
  <si>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</si>
  <si>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</si>
  <si>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</si>
  <si>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</si>
  <si>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</si>
  <si>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</si>
  <si>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</si>
  <si>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</si>
  <si>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</si>
  <si>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</si>
  <si>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</si>
  <si>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</si>
  <si>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</si>
  <si>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</si>
  <si>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</si>
  <si>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</si>
  <si>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</si>
  <si>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</si>
  <si>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</si>
  <si>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</si>
  <si>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</si>
  <si>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</si>
  <si>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</si>
  <si>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</si>
  <si>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</si>
  <si>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</si>
  <si>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</si>
  <si>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</si>
  <si>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</si>
  <si>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</si>
  <si>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</si>
  <si>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</si>
  <si>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</si>
  <si>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</si>
  <si>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</si>
  <si>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</si>
  <si>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</si>
  <si>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</si>
  <si>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</si>
  <si>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</si>
  <si>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</si>
  <si>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</si>
  <si>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</si>
  <si>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</si>
  <si>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</si>
  <si>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</si>
  <si>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</si>
  <si>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</si>
  <si>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</si>
  <si>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</si>
  <si>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</si>
  <si>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</si>
  <si>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</si>
  <si>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</si>
  <si>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</si>
  <si>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</si>
  <si>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</si>
  <si>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</si>
  <si>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</si>
  <si>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</si>
  <si>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</si>
  <si>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</si>
  <si>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</si>
  <si>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</si>
  <si>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</si>
  <si>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</si>
  <si>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</si>
  <si>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</si>
  <si>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</si>
  <si>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</si>
  <si>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</si>
  <si>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</si>
  <si>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</si>
  <si>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</si>
  <si>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</si>
  <si>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</si>
  <si>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</si>
  <si>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</si>
  <si>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</si>
  <si>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</si>
  <si>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</si>
  <si>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</si>
  <si>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</si>
  <si>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</si>
  <si>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</si>
  <si>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</si>
  <si>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</si>
  <si>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</si>
  <si>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</si>
  <si>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</si>
  <si>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</si>
  <si>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</si>
  <si>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</si>
  <si>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</si>
  <si>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</si>
  <si>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</si>
  <si>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</si>
  <si>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</si>
  <si>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</si>
  <si>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</si>
  <si>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</si>
  <si>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</si>
  <si>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</si>
  <si>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</si>
  <si>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</si>
  <si>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</si>
  <si>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</si>
  <si>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</si>
  <si>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</si>
  <si>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</si>
  <si>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</si>
  <si>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</si>
  <si>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</si>
  <si>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</si>
  <si>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</si>
  <si>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</si>
  <si>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</si>
  <si>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</si>
  <si>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</si>
  <si>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</si>
  <si>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</si>
  <si>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</si>
  <si>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</si>
  <si>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</si>
  <si>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</si>
  <si>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</si>
  <si>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</si>
  <si>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</si>
  <si>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</si>
  <si>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</si>
  <si>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</si>
  <si>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</si>
  <si>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</si>
  <si>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</si>
  <si>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</si>
  <si>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</si>
  <si>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</si>
  <si>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</si>
  <si>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</si>
  <si>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</si>
  <si>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</si>
  <si>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</si>
  <si>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</si>
  <si>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</si>
  <si>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</si>
  <si>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</si>
  <si>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</si>
  <si>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</si>
  <si>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</si>
  <si>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</si>
  <si>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</si>
  <si>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</si>
  <si>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</si>
  <si>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</si>
  <si>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</si>
  <si>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</si>
  <si>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</si>
  <si>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</si>
  <si>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</si>
  <si>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</si>
  <si>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</si>
  <si>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</si>
  <si>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</si>
  <si>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</si>
  <si>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</si>
  <si>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</si>
  <si>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</si>
  <si>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</si>
  <si>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</si>
  <si>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</si>
  <si>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</si>
  <si>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</si>
  <si>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</si>
  <si>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</si>
  <si>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</si>
  <si>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</si>
  <si>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</si>
  <si>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</si>
  <si>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</si>
  <si>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</si>
  <si>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</si>
  <si>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</si>
  <si>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</si>
  <si>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</si>
  <si>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</si>
  <si>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</si>
  <si>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</si>
  <si>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</si>
  <si>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</si>
  <si>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</si>
  <si>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</si>
  <si>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</si>
  <si>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</si>
  <si>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</si>
  <si>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</si>
  <si>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</si>
  <si>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</si>
  <si>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</si>
  <si>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</si>
  <si>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</si>
  <si>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</si>
  <si>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</si>
  <si>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</si>
  <si>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</si>
  <si>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</si>
  <si>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</si>
  <si>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</si>
  <si>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</si>
  <si>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</si>
  <si>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</si>
  <si>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</si>
  <si>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</si>
  <si>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</si>
  <si>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</si>
  <si>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</si>
  <si>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</si>
  <si>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</si>
  <si>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</si>
  <si>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</si>
  <si>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</si>
  <si>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</si>
  <si>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</si>
  <si>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</si>
  <si>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</si>
  <si>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</si>
  <si>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</si>
  <si>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</si>
  <si>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</si>
  <si>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</si>
  <si>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</si>
  <si>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</si>
  <si>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</si>
  <si>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</si>
  <si>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</si>
  <si>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</si>
  <si>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</si>
  <si>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</si>
  <si>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</si>
  <si>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</si>
  <si>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</si>
  <si>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</si>
  <si>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</si>
  <si>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</si>
  <si>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</si>
  <si>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</si>
  <si>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</si>
  <si>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</si>
  <si>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</si>
  <si>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</si>
  <si>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</si>
  <si>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</si>
  <si>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</si>
  <si>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</si>
  <si>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</si>
  <si>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</si>
  <si>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</si>
  <si>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</si>
  <si>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</si>
  <si>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</si>
  <si>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</si>
  <si>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</si>
  <si>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</si>
  <si>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</si>
  <si>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</si>
  <si>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</si>
  <si>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</si>
  <si>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</si>
  <si>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</si>
  <si>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</si>
  <si>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</si>
  <si>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</si>
  <si>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</si>
  <si>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</si>
  <si>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</si>
  <si>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</si>
  <si>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</si>
  <si>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</si>
  <si>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</si>
  <si>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</si>
  <si>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</si>
  <si>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</si>
  <si>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</si>
  <si>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</si>
  <si>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</si>
  <si>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</si>
  <si>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</si>
  <si>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</si>
  <si>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</si>
  <si>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</si>
  <si>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</si>
  <si>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</si>
  <si>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</si>
  <si>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</si>
  <si>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</si>
  <si>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</si>
  <si>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</si>
  <si>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</si>
  <si>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</si>
  <si>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</si>
  <si>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</si>
  <si>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</si>
  <si>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</si>
  <si>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</si>
  <si>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</si>
  <si>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</si>
  <si>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</si>
  <si>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</si>
  <si>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</si>
  <si>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</si>
  <si>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</si>
  <si>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</si>
  <si>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</si>
  <si>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</si>
  <si>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</si>
  <si>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</si>
  <si>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</si>
  <si>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</si>
  <si>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</si>
  <si>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</si>
  <si>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</si>
  <si>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</si>
  <si>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</si>
  <si>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</si>
  <si>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</si>
  <si>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</si>
  <si>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</si>
  <si>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</si>
  <si>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</si>
  <si>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</si>
  <si>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</si>
  <si>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</si>
  <si>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</si>
  <si>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</si>
  <si>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</si>
  <si>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</si>
  <si>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</si>
  <si>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</si>
  <si>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</si>
  <si>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</si>
  <si>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</si>
  <si>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</si>
  <si>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</si>
  <si>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</si>
  <si>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</si>
  <si>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</si>
  <si>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</si>
  <si>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</si>
  <si>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</si>
  <si>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</si>
  <si>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</si>
  <si>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</si>
  <si>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</si>
  <si>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</si>
  <si>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</si>
  <si>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</si>
  <si>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</si>
  <si>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</si>
  <si>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</si>
  <si>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</si>
  <si>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</si>
  <si>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</si>
  <si>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</si>
  <si>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</si>
  <si>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</si>
  <si>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</si>
  <si>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</si>
  <si>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</si>
  <si>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</si>
  <si>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</si>
  <si>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</si>
  <si>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</si>
  <si>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</si>
  <si>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</si>
  <si>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</si>
  <si>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</si>
  <si>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</si>
  <si>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</si>
  <si>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</si>
  <si>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</si>
  <si>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</si>
  <si>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</si>
  <si>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</si>
  <si>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</si>
  <si>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</si>
  <si>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</si>
  <si>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</si>
  <si>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</si>
  <si>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</si>
  <si>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</si>
  <si>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</si>
  <si>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</si>
  <si>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</si>
  <si>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</si>
  <si>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</si>
  <si>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</si>
  <si>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</si>
  <si>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</si>
  <si>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</si>
  <si>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</si>
  <si>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</si>
  <si>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</si>
  <si>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</si>
  <si>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</si>
  <si>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</si>
  <si>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</si>
  <si>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</si>
  <si>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</si>
  <si>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</si>
  <si>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</si>
  <si>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</si>
  <si>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</si>
  <si>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</si>
  <si>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</si>
  <si>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</si>
  <si>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</si>
  <si>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</si>
  <si>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</si>
  <si>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</si>
  <si>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</si>
  <si>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</si>
  <si>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</si>
  <si>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</si>
  <si>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</si>
  <si>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</si>
  <si>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</si>
  <si>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</si>
  <si>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</si>
  <si>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</si>
  <si>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</si>
  <si>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</si>
  <si>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</si>
  <si>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</si>
  <si>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</si>
  <si>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</si>
  <si>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</si>
  <si>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</si>
  <si>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</si>
  <si>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</si>
  <si>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</si>
  <si>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</si>
  <si>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</si>
  <si>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</si>
  <si>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</si>
  <si>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</si>
  <si>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</si>
  <si>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</si>
  <si>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</si>
  <si>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</si>
  <si>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</si>
  <si>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</si>
  <si>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</si>
  <si>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</si>
  <si>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</si>
  <si>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</si>
  <si>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</si>
  <si>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</si>
  <si>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</si>
  <si>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</si>
  <si>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</si>
  <si>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</si>
  <si>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</si>
  <si>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</si>
  <si>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</si>
  <si>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</si>
  <si>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</si>
  <si>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</si>
  <si>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</si>
  <si>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</si>
  <si>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</si>
  <si>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</si>
  <si>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</si>
  <si>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</si>
  <si>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</si>
  <si>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</si>
  <si>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</si>
  <si>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</si>
  <si>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</si>
  <si>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</si>
  <si>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</si>
  <si>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</si>
  <si>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</si>
  <si>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</si>
  <si>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</si>
  <si>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</si>
  <si>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</si>
  <si>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</si>
  <si>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</si>
  <si>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</si>
  <si>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</si>
  <si>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</si>
  <si>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</si>
  <si>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</si>
  <si>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</si>
  <si>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</si>
  <si>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</si>
  <si>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</si>
  <si>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</si>
  <si>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</si>
  <si>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</si>
  <si>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</si>
  <si>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</si>
  <si>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</si>
  <si>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</si>
  <si>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</si>
  <si>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</si>
  <si>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</si>
  <si>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</si>
  <si>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</si>
  <si>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</si>
  <si>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</si>
  <si>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</si>
  <si>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</si>
  <si>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</si>
  <si>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</si>
  <si>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</si>
  <si>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</si>
  <si>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</si>
  <si>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</si>
  <si>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</si>
  <si>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</si>
  <si>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</si>
  <si>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</si>
  <si>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</si>
  <si>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</si>
  <si>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</si>
  <si>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</si>
  <si>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</si>
  <si>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</si>
  <si>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</si>
  <si>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</si>
  <si>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</si>
  <si>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</si>
  <si>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</si>
  <si>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</si>
  <si>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</si>
  <si>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</si>
  <si>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</si>
  <si>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</si>
  <si>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</si>
  <si>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</si>
  <si>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</si>
  <si>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</si>
  <si>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</si>
  <si>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</si>
  <si>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</si>
  <si>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</si>
  <si>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</si>
  <si>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</si>
  <si>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</si>
  <si>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</si>
  <si>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</si>
  <si>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</si>
  <si>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</si>
  <si>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</si>
  <si>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</si>
  <si>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</si>
  <si>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</si>
  <si>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</si>
  <si>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</si>
  <si>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</si>
  <si>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</si>
  <si>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</si>
  <si>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</si>
  <si>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</si>
  <si>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</si>
  <si>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</si>
  <si>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</si>
  <si>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</si>
  <si>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</si>
  <si>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</si>
  <si>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</si>
  <si>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</si>
  <si>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</si>
  <si>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</si>
  <si>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</si>
  <si>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</si>
  <si>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</si>
  <si>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</si>
  <si>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</si>
  <si>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</si>
  <si>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</si>
  <si>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</si>
  <si>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</si>
  <si>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</si>
  <si>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</si>
  <si>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</si>
  <si>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</si>
  <si>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</si>
  <si>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</si>
  <si>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</si>
  <si>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</si>
  <si>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</si>
  <si>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</si>
  <si>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</si>
  <si>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</si>
  <si>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</si>
  <si>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</si>
  <si>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</si>
  <si>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</si>
  <si>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</si>
  <si>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</si>
  <si>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</si>
  <si>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</si>
  <si>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</si>
  <si>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</si>
  <si>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</si>
  <si>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</si>
  <si>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</si>
  <si>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</si>
  <si>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</si>
  <si>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</si>
  <si>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</si>
  <si>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</si>
  <si>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</si>
  <si>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</si>
  <si>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</si>
  <si>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</si>
  <si>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</si>
  <si>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</si>
  <si>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</si>
  <si>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</si>
  <si>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</si>
  <si>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</si>
  <si>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</si>
  <si>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</si>
  <si>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</si>
  <si>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</si>
  <si>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</si>
  <si>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</si>
  <si>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</si>
  <si>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</si>
  <si>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</si>
  <si>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</si>
  <si>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</si>
  <si>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</si>
  <si>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</si>
  <si>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</si>
  <si>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</si>
  <si>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</si>
  <si>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</si>
  <si>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</si>
  <si>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</si>
  <si>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</si>
  <si>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</si>
  <si>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</si>
  <si>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</si>
  <si>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</si>
  <si>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</si>
  <si>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</si>
  <si>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</si>
  <si>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</si>
  <si>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</si>
  <si>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</si>
  <si>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</si>
  <si>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</si>
  <si>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</si>
  <si>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</si>
  <si>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</si>
  <si>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</si>
  <si>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</si>
  <si>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</si>
  <si>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</si>
  <si>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</si>
  <si>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</si>
  <si>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</si>
  <si>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</si>
  <si>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</si>
  <si>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</si>
  <si>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</si>
  <si>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</si>
  <si>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</si>
  <si>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</si>
  <si>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</si>
  <si>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</si>
  <si>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</si>
  <si>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</si>
  <si>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</si>
  <si>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</si>
  <si>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</si>
  <si>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</si>
  <si>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</si>
  <si>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</si>
  <si>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</si>
  <si>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</si>
  <si>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</si>
  <si>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</si>
  <si>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</si>
  <si>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</si>
  <si>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</si>
  <si>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</si>
  <si>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</si>
  <si>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</si>
  <si>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</si>
  <si>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</si>
  <si>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</si>
  <si>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</si>
  <si>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</si>
  <si>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</si>
  <si>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</si>
  <si>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</si>
  <si>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</si>
  <si>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</si>
  <si>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</si>
  <si>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</si>
  <si>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</si>
  <si>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</si>
  <si>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</si>
  <si>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</si>
  <si>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</si>
  <si>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</si>
  <si>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</si>
  <si>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</si>
  <si>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</si>
  <si>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</si>
  <si>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</si>
  <si>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</si>
  <si>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</si>
  <si>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</si>
  <si>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</si>
  <si>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</si>
  <si>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</si>
  <si>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</si>
  <si>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</si>
  <si>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</si>
  <si>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</si>
  <si>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</si>
  <si>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</si>
  <si>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</si>
  <si>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</si>
  <si>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</si>
  <si>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</si>
  <si>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</si>
  <si>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</si>
  <si>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</si>
  <si>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</si>
  <si>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</si>
  <si>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</si>
  <si>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</si>
  <si>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</si>
  <si>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</si>
  <si>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</si>
  <si>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</si>
  <si>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</si>
  <si>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</si>
  <si>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</si>
  <si>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</si>
  <si>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</si>
  <si>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</si>
  <si>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</si>
  <si>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</si>
  <si>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</si>
  <si>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</si>
  <si>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</si>
  <si>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</si>
  <si>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</si>
  <si>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</si>
  <si>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</si>
  <si>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</si>
  <si>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</si>
  <si>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</si>
  <si>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</si>
  <si>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</si>
  <si>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</si>
  <si>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</si>
  <si>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</si>
  <si>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</si>
  <si>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</si>
  <si>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</si>
  <si>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</si>
  <si>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</si>
  <si>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</si>
  <si>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</si>
  <si>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</si>
  <si>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</si>
  <si>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</si>
  <si>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</si>
  <si>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</si>
  <si>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</si>
  <si>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</si>
  <si>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</si>
  <si>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</si>
  <si>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</si>
  <si>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</si>
  <si>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</si>
  <si>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</si>
  <si>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</si>
  <si>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</si>
  <si>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</si>
  <si>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</si>
  <si>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</si>
  <si>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</si>
  <si>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</si>
  <si>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</si>
  <si>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</si>
  <si>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</si>
  <si>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</si>
  <si>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</si>
  <si>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</si>
  <si>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</si>
  <si>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</si>
  <si>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</si>
  <si>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</si>
  <si>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</si>
  <si>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</si>
  <si>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</si>
  <si>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</si>
  <si>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</si>
  <si>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</si>
  <si>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</si>
  <si>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</si>
  <si>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</si>
  <si>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</si>
  <si>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</si>
  <si>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</si>
  <si>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</si>
  <si>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</si>
  <si>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</si>
  <si>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</si>
  <si>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</si>
  <si>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</si>
  <si>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</si>
  <si>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</si>
  <si>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</si>
  <si>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</si>
  <si>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</si>
  <si>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</si>
  <si>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</si>
  <si>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</si>
  <si>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</si>
  <si>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</si>
  <si>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</si>
  <si>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</si>
  <si>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</si>
  <si>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</si>
  <si>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</si>
  <si>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</si>
  <si>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</si>
  <si>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</si>
  <si>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</si>
  <si>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</si>
  <si>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</si>
  <si>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</si>
  <si>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</si>
  <si>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</si>
  <si>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</si>
  <si>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</si>
  <si>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</si>
  <si>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</si>
  <si>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</si>
  <si>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</si>
  <si>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</si>
  <si>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</si>
  <si>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</si>
  <si>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</si>
  <si>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</si>
  <si>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</si>
  <si>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</si>
  <si>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</si>
  <si>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</si>
  <si>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</si>
  <si>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</si>
  <si>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</si>
  <si>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</si>
  <si>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</si>
  <si>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</si>
  <si>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</si>
  <si>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</si>
  <si>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</si>
  <si>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</si>
  <si>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</si>
  <si>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</si>
  <si>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</si>
  <si>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</si>
  <si>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</si>
  <si>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</si>
  <si>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</si>
  <si>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</si>
  <si>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</si>
  <si>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</si>
  <si>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</si>
  <si>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</si>
  <si>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</si>
  <si>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</si>
  <si>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</si>
  <si>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</si>
  <si>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</si>
  <si>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</si>
  <si>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</si>
  <si>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</si>
  <si>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</si>
  <si>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</si>
  <si>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</si>
  <si>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</si>
  <si>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</si>
  <si>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</si>
  <si>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</si>
  <si>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</si>
  <si>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</si>
  <si>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</si>
  <si>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</si>
  <si>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</si>
  <si>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</si>
  <si>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</si>
  <si>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</si>
  <si>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</si>
  <si>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</si>
  <si>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</si>
  <si>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</si>
  <si>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</si>
  <si>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</si>
  <si>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</si>
  <si>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</si>
  <si>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</si>
  <si>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</si>
  <si>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</si>
  <si>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</si>
  <si>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</si>
  <si>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</si>
  <si>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</si>
  <si>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</si>
  <si>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</si>
  <si>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</si>
  <si>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</si>
  <si>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</si>
  <si>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</si>
  <si>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</si>
  <si>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</si>
  <si>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</si>
  <si>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</si>
  <si>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</si>
  <si>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</si>
  <si>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</si>
  <si>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</si>
  <si>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</si>
  <si>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</si>
  <si>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</si>
  <si>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</si>
  <si>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</si>
  <si>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</si>
  <si>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</si>
  <si>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</si>
  <si>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</si>
  <si>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</si>
  <si>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</si>
  <si>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</si>
  <si>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</si>
  <si>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</si>
  <si>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</si>
  <si>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</si>
  <si>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</si>
  <si>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</si>
  <si>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</si>
  <si>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</si>
  <si>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</si>
  <si>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</si>
  <si>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</si>
  <si>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</si>
  <si>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</si>
  <si>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</si>
  <si>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</si>
  <si>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</si>
  <si>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</si>
  <si>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</si>
  <si>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</si>
  <si>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</si>
  <si>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</si>
  <si>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</si>
  <si>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</si>
  <si>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</si>
  <si>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</si>
  <si>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</si>
  <si>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</si>
  <si>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</si>
  <si>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</si>
  <si>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</si>
  <si>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</si>
  <si>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</si>
  <si>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</si>
  <si>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</si>
  <si>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</si>
  <si>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</si>
  <si>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</si>
  <si>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</si>
  <si>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</si>
  <si>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</si>
  <si>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</si>
  <si>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</si>
  <si>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</si>
  <si>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</si>
  <si>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</si>
  <si>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</si>
  <si>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</si>
  <si>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</si>
  <si>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</si>
  <si>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</si>
  <si>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</si>
  <si>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</si>
  <si>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</si>
  <si>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</si>
  <si>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</si>
  <si>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</si>
  <si>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</si>
  <si>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</si>
  <si>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</si>
  <si>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</si>
  <si>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</si>
  <si>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</si>
  <si>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</si>
  <si>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</si>
  <si>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</si>
  <si>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</si>
  <si>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</si>
  <si>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</si>
  <si>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</si>
  <si>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</si>
  <si>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</si>
  <si>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</si>
  <si>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</si>
  <si>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</si>
  <si>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</si>
  <si>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</si>
  <si>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</si>
  <si>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</si>
  <si>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</si>
  <si>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</si>
  <si>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</si>
  <si>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</si>
  <si>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</si>
  <si>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</si>
  <si>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</si>
  <si>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</si>
  <si>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</si>
  <si>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</si>
  <si>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</si>
  <si>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</si>
  <si>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</si>
  <si>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</si>
  <si>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</si>
  <si>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</si>
  <si>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</si>
  <si>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</si>
  <si>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</si>
  <si>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</si>
  <si>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</si>
  <si>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</si>
  <si>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</si>
  <si>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</si>
  <si>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</si>
  <si>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</si>
  <si>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</si>
  <si>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</si>
  <si>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</si>
  <si>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</si>
  <si>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</si>
  <si>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</si>
  <si>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</si>
  <si>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</si>
  <si>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</si>
  <si>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</si>
  <si>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</si>
  <si>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</si>
  <si>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</si>
  <si>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</si>
  <si>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</si>
  <si>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</si>
  <si>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</si>
  <si>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</si>
  <si>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</si>
  <si>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</si>
  <si>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</si>
  <si>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</si>
  <si>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</si>
  <si>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</si>
  <si>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</si>
  <si>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</si>
  <si>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</si>
  <si>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</si>
  <si>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</si>
  <si>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</si>
  <si>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</si>
  <si>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</si>
  <si>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</si>
  <si>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</si>
  <si>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</si>
  <si>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</si>
  <si>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</si>
  <si>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</si>
  <si>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</si>
  <si>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</si>
  <si>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</si>
  <si>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</si>
  <si>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</si>
  <si>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</si>
  <si>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</si>
  <si>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</si>
  <si>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</si>
  <si>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</si>
  <si>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</si>
  <si>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</si>
  <si>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</si>
  <si>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</si>
  <si>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</si>
  <si>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</si>
  <si>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</si>
  <si>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</si>
  <si>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</si>
  <si>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</si>
  <si>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</si>
  <si>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</si>
  <si>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</si>
  <si>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</si>
  <si>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</si>
  <si>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</si>
  <si>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</si>
  <si>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</si>
  <si>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</si>
  <si>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</si>
  <si>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</si>
  <si>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</si>
  <si>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</si>
  <si>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</si>
  <si>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</si>
  <si>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</si>
  <si>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</si>
  <si>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</si>
  <si>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</si>
  <si>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</si>
  <si>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</si>
  <si>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</si>
  <si>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</si>
  <si>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</si>
  <si>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</si>
  <si>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</si>
  <si>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</si>
  <si>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</si>
  <si>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</si>
  <si>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</si>
  <si>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</si>
  <si>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</si>
  <si>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</si>
  <si>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</si>
  <si>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</si>
  <si>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</si>
  <si>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</si>
  <si>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</si>
  <si>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</si>
  <si>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</si>
  <si>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</si>
  <si>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</si>
  <si>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</si>
  <si>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</si>
  <si>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</si>
  <si>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</si>
  <si>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</si>
  <si>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</si>
  <si>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</si>
  <si>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</si>
  <si>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</si>
  <si>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</si>
  <si>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</si>
  <si>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</si>
  <si>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</si>
  <si>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</si>
  <si>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</si>
  <si>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</si>
  <si>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</si>
  <si>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</si>
  <si>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</si>
  <si>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</si>
  <si>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</si>
  <si>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</si>
  <si>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</si>
  <si>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</si>
  <si>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</si>
  <si>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</si>
  <si>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</si>
  <si>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</si>
  <si>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</si>
  <si>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</si>
  <si>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</si>
  <si>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</si>
  <si>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</si>
  <si>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</si>
  <si>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</si>
  <si>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</si>
  <si>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</si>
  <si>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</si>
  <si>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</si>
  <si>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</si>
  <si>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</si>
  <si>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</si>
  <si>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</si>
  <si>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</si>
  <si>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</si>
  <si>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</si>
  <si>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</si>
  <si>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</si>
  <si>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</si>
  <si>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</si>
  <si>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</si>
  <si>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</si>
  <si>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</si>
  <si>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</si>
  <si>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</si>
  <si>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</si>
  <si>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</si>
  <si>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</si>
  <si>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</si>
  <si>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</si>
  <si>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</si>
  <si>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</si>
  <si>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</si>
  <si>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</si>
  <si>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</si>
  <si>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</si>
  <si>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</si>
  <si>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</si>
  <si>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</si>
  <si>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</si>
  <si>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</si>
  <si>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</si>
  <si>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</si>
  <si>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</si>
  <si>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</si>
  <si>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</si>
  <si>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</si>
  <si>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</si>
  <si>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</si>
  <si>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</si>
  <si>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</si>
  <si>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</si>
  <si>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</si>
  <si>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</si>
  <si>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</si>
  <si>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</si>
  <si>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</si>
  <si>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</si>
  <si>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</si>
  <si>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</si>
  <si>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</si>
  <si>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</si>
  <si>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</si>
  <si>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</si>
  <si>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</si>
  <si>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</si>
  <si>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</si>
  <si>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</si>
  <si>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</si>
  <si>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</si>
  <si>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</si>
  <si>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</si>
  <si>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</si>
  <si>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</si>
  <si>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</si>
  <si>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</si>
  <si>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</si>
  <si>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</si>
  <si>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</si>
  <si>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</si>
  <si>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</si>
  <si>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</si>
  <si>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</si>
  <si>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</si>
  <si>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</si>
  <si>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</si>
  <si>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</si>
  <si>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</si>
  <si>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</si>
  <si>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</si>
  <si>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</si>
  <si>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</si>
  <si>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</si>
  <si>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</si>
  <si>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</si>
  <si>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</si>
  <si>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</si>
  <si>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</si>
  <si>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</si>
  <si>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</si>
  <si>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</si>
  <si>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</si>
  <si>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</si>
  <si>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</si>
  <si>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</si>
  <si>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</si>
  <si>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</si>
  <si>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</si>
  <si>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</si>
  <si>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</si>
  <si>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</si>
  <si>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</si>
  <si>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</si>
  <si>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</si>
  <si>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</si>
  <si>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</si>
  <si>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</si>
  <si>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</si>
  <si>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</si>
  <si>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</si>
  <si>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</si>
  <si>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</si>
  <si>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</si>
  <si>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</si>
  <si>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</si>
  <si>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</si>
  <si>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</si>
  <si>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</si>
  <si>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</si>
  <si>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</si>
  <si>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</si>
  <si>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</si>
  <si>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</si>
  <si>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</si>
  <si>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</si>
  <si>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</si>
  <si>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</si>
  <si>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</si>
  <si>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</si>
  <si>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</si>
  <si>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</si>
  <si>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</si>
  <si>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</si>
  <si>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</si>
  <si>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</si>
  <si>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</si>
  <si>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</si>
  <si>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</si>
  <si>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</si>
  <si>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</si>
  <si>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</si>
  <si>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</si>
  <si>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</si>
  <si>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</si>
  <si>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</si>
  <si>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</si>
  <si>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</si>
  <si>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</si>
  <si>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</si>
  <si>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</si>
  <si>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</si>
  <si>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</si>
  <si>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</si>
  <si>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</si>
  <si>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</si>
  <si>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</si>
  <si>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</si>
  <si>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</si>
  <si>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</si>
  <si>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</si>
  <si>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</si>
  <si>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</si>
  <si>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</si>
  <si>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</si>
  <si>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</si>
  <si>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</si>
  <si>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</si>
  <si>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</si>
  <si>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</si>
  <si>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</si>
  <si>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</si>
  <si>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</si>
  <si>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</si>
  <si>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</si>
  <si>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</si>
  <si>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</si>
  <si>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</si>
  <si>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</si>
  <si>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</si>
  <si>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</si>
  <si>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</si>
  <si>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</si>
  <si>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</si>
  <si>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</si>
  <si>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</si>
  <si>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</si>
  <si>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</si>
  <si>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</si>
  <si>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</si>
  <si>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</si>
  <si>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</si>
  <si>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</si>
  <si>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</si>
  <si>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</si>
  <si>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</si>
  <si>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</si>
  <si>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</si>
  <si>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</si>
  <si>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</si>
  <si>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</si>
  <si>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</si>
  <si>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</si>
  <si>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</si>
  <si>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</si>
  <si>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</si>
  <si>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</si>
  <si>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</si>
  <si>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</si>
  <si>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</si>
  <si>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</si>
  <si>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</si>
  <si>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</si>
  <si>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</si>
  <si>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</si>
  <si>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</si>
  <si>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</si>
  <si>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</si>
  <si>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</si>
  <si>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</si>
  <si>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</si>
  <si>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</si>
  <si>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</si>
  <si>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</si>
  <si>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</si>
  <si>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</si>
  <si>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</si>
  <si>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</si>
  <si>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</si>
  <si>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</si>
  <si>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</si>
  <si>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</si>
  <si>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</si>
  <si>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</si>
  <si>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</si>
  <si>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</si>
  <si>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</si>
  <si>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</si>
  <si>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</si>
  <si>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</si>
  <si>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</si>
  <si>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</si>
  <si>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</si>
  <si>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</si>
  <si>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</si>
  <si>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</si>
  <si>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</si>
  <si>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</si>
  <si>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</si>
  <si>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</si>
  <si>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</si>
  <si>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</si>
  <si>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</si>
  <si>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</si>
  <si>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</si>
  <si>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</si>
  <si>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</si>
  <si>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</si>
  <si>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</si>
  <si>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</si>
  <si>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</si>
  <si>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</si>
  <si>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</si>
  <si>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</si>
  <si>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</si>
  <si>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</si>
  <si>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</si>
  <si>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</si>
  <si>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</si>
  <si>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</si>
  <si>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</si>
  <si>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</si>
  <si>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</si>
  <si>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</si>
  <si>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</si>
  <si>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</si>
  <si>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</si>
  <si>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</si>
  <si>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</si>
  <si>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</si>
  <si>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</si>
  <si>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</si>
  <si>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</si>
  <si>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</si>
  <si>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</si>
  <si>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</si>
  <si>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</si>
  <si>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</si>
  <si>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</si>
  <si>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</si>
  <si>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</si>
  <si>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</si>
  <si>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</si>
  <si>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</si>
  <si>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</si>
  <si>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</si>
  <si>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</si>
  <si>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</si>
  <si>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</si>
  <si>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</si>
  <si>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</si>
  <si>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</si>
  <si>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</si>
  <si>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</si>
  <si>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</si>
  <si>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</si>
  <si>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</si>
  <si>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</si>
  <si>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</si>
  <si>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</si>
  <si>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</si>
  <si>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</si>
  <si>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</si>
  <si>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</si>
  <si>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</si>
  <si>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</si>
  <si>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</si>
  <si>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</si>
  <si>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</si>
  <si>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</si>
  <si>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</si>
  <si>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</si>
  <si>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</si>
  <si>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</si>
  <si>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</si>
  <si>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</si>
  <si>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</si>
  <si>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</si>
  <si>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</si>
  <si>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</si>
  <si>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</si>
  <si>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</si>
  <si>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</si>
  <si>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</si>
  <si>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</si>
  <si>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</si>
  <si>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</si>
  <si>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</si>
  <si>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</si>
  <si>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</si>
  <si>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</si>
  <si>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</si>
  <si>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</si>
  <si>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</si>
  <si>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</si>
  <si>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</si>
  <si>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</si>
  <si>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</si>
  <si>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</si>
  <si>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</si>
  <si>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</si>
  <si>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</si>
  <si>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</si>
  <si>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</si>
  <si>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</si>
  <si>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</si>
  <si>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</si>
  <si>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</si>
  <si>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</si>
  <si>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</si>
  <si>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</si>
  <si>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</si>
  <si>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</si>
  <si>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</si>
  <si>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</si>
  <si>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</si>
  <si>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</si>
  <si>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</si>
  <si>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</si>
  <si>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</si>
  <si>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</si>
  <si>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</si>
  <si>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</si>
  <si>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</si>
  <si>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</si>
  <si>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</si>
  <si>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</si>
  <si>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</si>
  <si>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</si>
  <si>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</si>
  <si>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</si>
  <si>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</si>
  <si>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</si>
  <si>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</si>
  <si>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</si>
  <si>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</si>
  <si>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</si>
  <si>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</si>
  <si>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</si>
  <si>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</si>
  <si>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</si>
  <si>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</si>
  <si>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</si>
  <si>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</si>
  <si>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</si>
  <si>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</si>
  <si>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</si>
  <si>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</si>
  <si>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</si>
  <si>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</si>
  <si>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</si>
  <si>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</si>
  <si>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</si>
  <si>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</si>
  <si>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</si>
  <si>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</si>
  <si>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</si>
  <si>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</si>
  <si>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</si>
  <si>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</si>
  <si>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</si>
  <si>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</si>
  <si>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</si>
  <si>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</si>
  <si>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</si>
  <si>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</si>
  <si>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</si>
  <si>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</si>
  <si>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</si>
  <si>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</si>
  <si>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</si>
  <si>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</si>
  <si>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</si>
  <si>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</si>
  <si>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</si>
  <si>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</si>
  <si>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</si>
  <si>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</si>
  <si>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</si>
  <si>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</si>
  <si>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</si>
  <si>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</si>
  <si>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</si>
  <si>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</si>
  <si>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</si>
  <si>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</si>
  <si>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</si>
  <si>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</si>
  <si>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</si>
  <si>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</si>
  <si>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</si>
  <si>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</si>
  <si>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</si>
  <si>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</si>
  <si>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</si>
  <si>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</si>
  <si>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</si>
  <si>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</si>
  <si>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</si>
  <si>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</si>
  <si>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</si>
  <si>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</si>
  <si>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</si>
  <si>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</si>
  <si>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</si>
  <si>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</si>
  <si>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</si>
  <si>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</si>
  <si>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</si>
  <si>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</si>
  <si>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</si>
  <si>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</si>
  <si>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</si>
  <si>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</si>
  <si>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</si>
  <si>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</si>
  <si>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</si>
  <si>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</si>
  <si>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</si>
  <si>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</si>
  <si>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</si>
  <si>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</si>
  <si>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</si>
  <si>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</si>
  <si>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</si>
  <si>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</si>
  <si>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</si>
  <si>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</si>
  <si>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</si>
  <si>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</si>
  <si>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</si>
  <si>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</si>
  <si>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</si>
  <si>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</si>
  <si>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</si>
  <si>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</si>
  <si>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</si>
  <si>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</si>
  <si>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</si>
  <si>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</si>
  <si>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</si>
  <si>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</si>
  <si>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</si>
  <si>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</si>
  <si>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</si>
  <si>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</si>
  <si>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</si>
  <si>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</si>
  <si>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</si>
  <si>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</si>
  <si>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</si>
  <si>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</si>
  <si>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</si>
  <si>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</si>
  <si>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</si>
  <si>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</si>
  <si>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</si>
  <si>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</si>
  <si>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</si>
  <si>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</si>
  <si>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</si>
  <si>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</si>
  <si>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</si>
  <si>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</si>
  <si>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</si>
  <si>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</si>
  <si>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</si>
  <si>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</si>
  <si>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</si>
  <si>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</si>
  <si>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</si>
  <si>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</si>
  <si>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</si>
  <si>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</si>
  <si>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</si>
  <si>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</si>
  <si>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</si>
  <si>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</si>
  <si>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</si>
  <si>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</si>
  <si>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</si>
  <si>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</si>
  <si>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</si>
  <si>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</si>
  <si>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</si>
  <si>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</si>
  <si>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</si>
  <si>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</si>
  <si>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</si>
  <si>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</si>
  <si>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</si>
  <si>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</si>
  <si>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</si>
  <si>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</si>
  <si>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</si>
  <si>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</si>
  <si>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</si>
  <si>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</si>
  <si>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</si>
  <si>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</si>
  <si>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</si>
  <si>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</si>
  <si>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</si>
  <si>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</si>
  <si>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</si>
  <si>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</si>
  <si>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</si>
  <si>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</si>
  <si>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</si>
  <si>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</si>
  <si>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</si>
  <si>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</si>
  <si>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</si>
  <si>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</si>
  <si>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</si>
  <si>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</si>
  <si>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</si>
  <si>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</si>
  <si>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</si>
  <si>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</si>
  <si>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</si>
  <si>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</si>
  <si>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</si>
  <si>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</si>
  <si>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</si>
  <si>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</si>
  <si>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</si>
  <si>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</si>
  <si>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</si>
  <si>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</si>
  <si>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</si>
  <si>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</si>
  <si>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</si>
  <si>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</si>
  <si>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</si>
  <si>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</si>
  <si>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</si>
  <si>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</si>
  <si>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</si>
  <si>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</si>
  <si>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</si>
  <si>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</si>
  <si>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</si>
  <si>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</si>
  <si>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</si>
  <si>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SI</t>
  </si>
  <si>
    <t>NO</t>
  </si>
  <si>
    <t>IRMA LUCIA GARZON RIVERA</t>
  </si>
  <si>
    <t>CARRERA 26 No 49-74 versalles</t>
  </si>
  <si>
    <t>8863811  fax 8861203</t>
  </si>
  <si>
    <t>carrera 26 No 49-74</t>
  </si>
  <si>
    <t>cooasobien@cooasobien.org</t>
  </si>
  <si>
    <t>Atender a niños y niñas menores de 5 años, o hasta su ingreso al grado de transición, y a mujeres gestantes y madres en periodo de lactancia en  los servicios de educación inicial y cuidado, con el fin de promover el desarrollo integral de la primera infancia con calidad, de conformidad con los lineamientos, las directrices, y parámetros establecidos por el ICBF.</t>
  </si>
  <si>
    <t>25/01/2016</t>
  </si>
  <si>
    <t>31/10/2016</t>
  </si>
  <si>
    <t>16/12/2016</t>
  </si>
  <si>
    <t>15/12/2017</t>
  </si>
  <si>
    <t xml:space="preserve">Prestar el servicio de atención, educación inicial y cuidado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Desarrollo Infantil en Medio Familiar. </t>
  </si>
  <si>
    <t>16/12/2017</t>
  </si>
  <si>
    <t>31/07/2018</t>
  </si>
  <si>
    <t>27/01/2011</t>
  </si>
  <si>
    <t>21/01/2009</t>
  </si>
  <si>
    <t>31/12/2009</t>
  </si>
  <si>
    <t xml:space="preserve"> 2021-66-10001580</t>
  </si>
  <si>
    <t>66-26-2019-076</t>
  </si>
  <si>
    <t>18/01/2019</t>
  </si>
  <si>
    <t>23/12/2019</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</si>
  <si>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</si>
  <si>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66-26-2017-326</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</si>
  <si>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</si>
  <si>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66-26-2016-307</t>
  </si>
  <si>
    <t>66-26-2015-078</t>
  </si>
  <si>
    <t>28/01/2015</t>
  </si>
  <si>
    <t>31/12/2015</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</si>
  <si>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y en Modalidad FAMI.</t>
  </si>
  <si>
    <t>66-26-2016-092</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</si>
  <si>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estándades establecidos por el ICBF, en el marco de la estrategia de atención integral "De Cero a Siempre".</t>
  </si>
  <si>
    <t>66-26-2014-091</t>
  </si>
  <si>
    <t>27/01/2014</t>
  </si>
  <si>
    <t>31/01/2015</t>
  </si>
  <si>
    <t>66-26-2014-230</t>
  </si>
  <si>
    <t>11/12/2014</t>
  </si>
  <si>
    <t>66-26-2013-083</t>
  </si>
  <si>
    <t>26/01/2012</t>
  </si>
  <si>
    <t>31/12/2012</t>
  </si>
  <si>
    <t>Brindar atención a  la primera infancia, niños y niñas menores de 5 años,  de familias con vulnerabilidad económica ,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niños y niñas menores de dos años que se encuentran en vulnerabilidad.</t>
  </si>
  <si>
    <t>26/01/2013</t>
  </si>
  <si>
    <t>31/12/2013</t>
  </si>
  <si>
    <t>66-26-2012-063</t>
  </si>
  <si>
    <t>66-26-2011-044</t>
  </si>
  <si>
    <t>23/12/2011</t>
  </si>
  <si>
    <t>Brindar atención a  la primera infancia, niños y niñas menores de 5 años,  de familias en situación de  vulnerabilidad económica , social, cultural, nutricional y psicoafectiva a través de los Hogares Comunitarios de Bienestar  modallidades  0-5 años, en las siguientes formas de atención: Familiares,  Grupales y en la Modalidad FAMI; apoyar a las familias en desarrollo con mujeres gestantes, madres lactantes y niños y niñas menores de 2 años que se encuentran en vulnerabilidad.</t>
  </si>
  <si>
    <t>66-26-2010-086</t>
  </si>
  <si>
    <t>25/01/2010</t>
  </si>
  <si>
    <t>30/06/2010</t>
  </si>
  <si>
    <t>Brindar atención a  la primera infancia, niños y niñas menores de 5 años,  de familias con vulnerabilidad económica , social, cultural, nutricional y psicoafectiva a través de los Hogares Comunitarios de Bienestar del Centro Zonal Santa Rosa de Cabal,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 psicoafectiva, nutricional económica y social, prioritariamente en situación de desplazamiento.</t>
  </si>
  <si>
    <t>66-26-2009-052</t>
  </si>
  <si>
    <t>66-26-2007-144</t>
  </si>
  <si>
    <t>28/03/2007</t>
  </si>
  <si>
    <t>31/12/2007</t>
  </si>
  <si>
    <t>Brindar complememtación alimentaria y desarrollar acciones formativas y de promoción de estilos de vida saludables, que contribuyan a mantener y mejorar el estado nutricional, incrementar la asistencia escolar regular y la matrícula de los niños, niñas y jóvenes matriculados en escuelas oficiales, pertenecientes a la poblacion con vulnerabilidad nutricional y socioeconómica de las áreas rural y urbana o población indígena y/o pertenecientes a poblacion desplazada, de los Centros Zonales Dosquebradas, Santa Rosa de Cabal y Belén de Umbría.</t>
  </si>
  <si>
    <t>66-26-2008-097</t>
  </si>
  <si>
    <t>Apoyar familias en el desarrollo de mujeres gestantes y lactantes niños y niñas menores de dos años que se encuentran en vulenrabilidad economica,social,nutricional o prioritariamente es situacion de desplazamiento</t>
  </si>
  <si>
    <t>66-26-2001-2965</t>
  </si>
  <si>
    <t xml:space="preserve">Propiciar el desarrollo Psicosocial ,moral fisico de los niños y niñas menores d 7 años de familias con vulerabilidad economica, cultural,social  y nutricional  que permitan adelantar acciones de formacion  para lograr su desarrollo a traves de los hogares comunitarios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</si>
</sst>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2716</v>
      </c>
      <c r="D15" s="35"/>
      <c r="E15" s="35"/>
      <c r="F15" s="5"/>
      <c r="G15" s="32" t="s">
        <v>1168</v>
      </c>
      <c r="H15" s="102"/>
      <c r="I15" s="32" t="s">
        <v>2624</v>
      </c>
      <c r="J15" s="107"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8">
        <v>810000164</v>
      </c>
      <c r="C20" s="5"/>
      <c r="D20" s="73"/>
      <c r="E20" s="5"/>
      <c r="F20" s="5"/>
      <c r="G20" s="5"/>
      <c r="H20" s="237"/>
      <c r="I20" s="143" t="s">
        <v>396</v>
      </c>
      <c r="J20" s="144" t="s">
        <v>885</v>
      </c>
      <c r="K20" s="145">
        <v>1830516688</v>
      </c>
      <c r="L20" s="146">
        <v>44242</v>
      </c>
      <c r="M20" s="146">
        <v>44561</v>
      </c>
      <c r="N20" s="129">
        <f>+(M20-L20)/30</f>
        <v>10.633333333333333</v>
      </c>
      <c r="O20" s="132"/>
      <c r="U20" s="128"/>
      <c r="V20" s="104">
        <f ca="1">NOW()</f>
        <v>44193.841162731478</v>
      </c>
      <c r="W20" s="104">
        <f ca="1">NOW()</f>
        <v>44193.841162731478</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COOPERATIVA MULTIACTIVA COOASOBIEN</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09" t="s">
        <v>2665</v>
      </c>
      <c r="C48" s="110" t="s">
        <v>31</v>
      </c>
      <c r="D48" s="115" t="s">
        <v>2717</v>
      </c>
      <c r="E48" s="115" t="s">
        <v>2718</v>
      </c>
      <c r="F48" s="115" t="s">
        <v>2719</v>
      </c>
      <c r="G48" s="154">
        <f>IF(AND(E48&lt;&gt;"",F48&lt;&gt;""),((F48-E48)/30),"")</f>
        <v>11.3</v>
      </c>
      <c r="H48" s="116" t="s">
        <v>2720</v>
      </c>
      <c r="I48" s="115" t="s">
        <v>396</v>
      </c>
      <c r="J48" s="115" t="s">
        <v>885</v>
      </c>
      <c r="K48" s="117">
        <v>2496059819</v>
      </c>
      <c r="L48" s="111"/>
      <c r="M48" s="112"/>
      <c r="N48" s="111" t="s">
        <v>27</v>
      </c>
      <c r="O48" s="111" t="s">
        <v>1148</v>
      </c>
      <c r="P48" s="78"/>
    </row>
    <row r="49" spans="1:16" s="6" customFormat="1" ht="24.75" customHeight="1" x14ac:dyDescent="0.25">
      <c r="A49" s="137">
        <v>2</v>
      </c>
      <c r="B49" s="109" t="s">
        <v>2665</v>
      </c>
      <c r="C49" s="110" t="s">
        <v>31</v>
      </c>
      <c r="D49" s="115" t="s">
        <v>2721</v>
      </c>
      <c r="E49" s="115" t="s">
        <v>2711</v>
      </c>
      <c r="F49" s="115" t="s">
        <v>2712</v>
      </c>
      <c r="G49" s="154">
        <f t="shared" ref="G49:G50" si="2">IF(AND(E49&lt;&gt;"",F49&lt;&gt;""),((F49-E49)/30),"")</f>
        <v>7.5666666666666664</v>
      </c>
      <c r="H49" s="116" t="s">
        <v>2722</v>
      </c>
      <c r="I49" s="115" t="s">
        <v>396</v>
      </c>
      <c r="J49" s="115" t="s">
        <v>885</v>
      </c>
      <c r="K49" s="117">
        <v>274400100</v>
      </c>
      <c r="L49" s="111"/>
      <c r="M49" s="112"/>
      <c r="N49" s="111" t="s">
        <v>27</v>
      </c>
      <c r="O49" s="111" t="s">
        <v>1148</v>
      </c>
      <c r="P49" s="78"/>
    </row>
    <row r="50" spans="1:16" s="6" customFormat="1" ht="24.75" customHeight="1" x14ac:dyDescent="0.25">
      <c r="A50" s="137">
        <v>3</v>
      </c>
      <c r="B50" s="109" t="s">
        <v>2665</v>
      </c>
      <c r="C50" s="110" t="s">
        <v>31</v>
      </c>
      <c r="D50" s="115" t="s">
        <v>2723</v>
      </c>
      <c r="E50" s="115" t="s">
        <v>2708</v>
      </c>
      <c r="F50" s="115" t="s">
        <v>2709</v>
      </c>
      <c r="G50" s="154">
        <f t="shared" si="2"/>
        <v>12.133333333333333</v>
      </c>
      <c r="H50" s="116" t="s">
        <v>2710</v>
      </c>
      <c r="I50" s="115" t="s">
        <v>396</v>
      </c>
      <c r="J50" s="115" t="s">
        <v>885</v>
      </c>
      <c r="K50" s="113">
        <v>2842137450</v>
      </c>
      <c r="L50" s="111"/>
      <c r="M50" s="112"/>
      <c r="N50" s="111" t="s">
        <v>27</v>
      </c>
      <c r="O50" s="111" t="s">
        <v>1148</v>
      </c>
      <c r="P50" s="78"/>
    </row>
    <row r="51" spans="1:16" s="6" customFormat="1" ht="24.75" customHeight="1" outlineLevel="1" x14ac:dyDescent="0.25">
      <c r="A51" s="137">
        <v>4</v>
      </c>
      <c r="B51" s="109" t="s">
        <v>2665</v>
      </c>
      <c r="C51" s="110" t="s">
        <v>31</v>
      </c>
      <c r="D51" s="115" t="s">
        <v>2724</v>
      </c>
      <c r="E51" s="115" t="s">
        <v>2725</v>
      </c>
      <c r="F51" s="115" t="s">
        <v>2726</v>
      </c>
      <c r="G51" s="154">
        <f t="shared" ref="G51:G107" si="3">IF(AND(E51&lt;&gt;"",F51&lt;&gt;""),((F51-E51)/30),"")</f>
        <v>11.233333333333333</v>
      </c>
      <c r="H51" s="116" t="s">
        <v>2727</v>
      </c>
      <c r="I51" s="115" t="s">
        <v>396</v>
      </c>
      <c r="J51" s="115" t="s">
        <v>885</v>
      </c>
      <c r="K51" s="117">
        <v>1691478948</v>
      </c>
      <c r="L51" s="111"/>
      <c r="M51" s="112"/>
      <c r="N51" s="111" t="s">
        <v>27</v>
      </c>
      <c r="O51" s="111" t="s">
        <v>1148</v>
      </c>
      <c r="P51" s="78"/>
    </row>
    <row r="52" spans="1:16" s="7" customFormat="1" ht="24.75" customHeight="1" outlineLevel="1" x14ac:dyDescent="0.25">
      <c r="A52" s="138">
        <v>5</v>
      </c>
      <c r="B52" s="109" t="s">
        <v>2665</v>
      </c>
      <c r="C52" s="110" t="s">
        <v>31</v>
      </c>
      <c r="D52" s="115" t="s">
        <v>2728</v>
      </c>
      <c r="E52" s="115" t="s">
        <v>2706</v>
      </c>
      <c r="F52" s="115" t="s">
        <v>2707</v>
      </c>
      <c r="G52" s="154">
        <f t="shared" si="3"/>
        <v>9.3333333333333339</v>
      </c>
      <c r="H52" s="116" t="s">
        <v>2729</v>
      </c>
      <c r="I52" s="115" t="s">
        <v>396</v>
      </c>
      <c r="J52" s="115" t="s">
        <v>885</v>
      </c>
      <c r="K52" s="117">
        <v>2457346792</v>
      </c>
      <c r="L52" s="111"/>
      <c r="M52" s="112"/>
      <c r="N52" s="111" t="s">
        <v>27</v>
      </c>
      <c r="O52" s="111" t="s">
        <v>1148</v>
      </c>
      <c r="P52" s="79"/>
    </row>
    <row r="53" spans="1:16" s="7" customFormat="1" ht="24.75" customHeight="1" outlineLevel="1" x14ac:dyDescent="0.25">
      <c r="A53" s="138">
        <v>6</v>
      </c>
      <c r="B53" s="109" t="s">
        <v>2665</v>
      </c>
      <c r="C53" s="110" t="s">
        <v>31</v>
      </c>
      <c r="D53" s="115" t="s">
        <v>2730</v>
      </c>
      <c r="E53" s="115" t="s">
        <v>2731</v>
      </c>
      <c r="F53" s="115" t="s">
        <v>2732</v>
      </c>
      <c r="G53" s="154">
        <f t="shared" si="3"/>
        <v>12.3</v>
      </c>
      <c r="H53" s="116" t="s">
        <v>2727</v>
      </c>
      <c r="I53" s="115" t="s">
        <v>396</v>
      </c>
      <c r="J53" s="115" t="s">
        <v>885</v>
      </c>
      <c r="K53" s="117">
        <v>1710147118</v>
      </c>
      <c r="L53" s="111"/>
      <c r="M53" s="112"/>
      <c r="N53" s="111" t="s">
        <v>27</v>
      </c>
      <c r="O53" s="111" t="s">
        <v>1148</v>
      </c>
      <c r="P53" s="79"/>
    </row>
    <row r="54" spans="1:16" s="7" customFormat="1" ht="24.75" customHeight="1" outlineLevel="1" x14ac:dyDescent="0.25">
      <c r="A54" s="138">
        <v>7</v>
      </c>
      <c r="B54" s="109" t="s">
        <v>2665</v>
      </c>
      <c r="C54" s="110" t="s">
        <v>31</v>
      </c>
      <c r="D54" s="115" t="s">
        <v>2733</v>
      </c>
      <c r="E54" s="115" t="s">
        <v>2734</v>
      </c>
      <c r="F54" s="115" t="s">
        <v>2726</v>
      </c>
      <c r="G54" s="154">
        <f t="shared" si="3"/>
        <v>12.833333333333334</v>
      </c>
      <c r="H54" s="116" t="s">
        <v>2705</v>
      </c>
      <c r="I54" s="115" t="s">
        <v>396</v>
      </c>
      <c r="J54" s="115" t="s">
        <v>885</v>
      </c>
      <c r="K54" s="117">
        <v>2505937200</v>
      </c>
      <c r="L54" s="111"/>
      <c r="M54" s="112"/>
      <c r="N54" s="111" t="s">
        <v>27</v>
      </c>
      <c r="O54" s="111" t="s">
        <v>1148</v>
      </c>
      <c r="P54" s="79"/>
    </row>
    <row r="55" spans="1:16" s="7" customFormat="1" ht="24.75" customHeight="1" outlineLevel="1" x14ac:dyDescent="0.25">
      <c r="A55" s="138">
        <v>8</v>
      </c>
      <c r="B55" s="109" t="s">
        <v>2665</v>
      </c>
      <c r="C55" s="110" t="s">
        <v>31</v>
      </c>
      <c r="D55" s="115" t="s">
        <v>2735</v>
      </c>
      <c r="E55" s="115" t="s">
        <v>2739</v>
      </c>
      <c r="F55" s="115" t="s">
        <v>2740</v>
      </c>
      <c r="G55" s="154">
        <f t="shared" si="3"/>
        <v>11.3</v>
      </c>
      <c r="H55" s="116" t="s">
        <v>2738</v>
      </c>
      <c r="I55" s="115" t="s">
        <v>396</v>
      </c>
      <c r="J55" s="115" t="s">
        <v>885</v>
      </c>
      <c r="K55" s="117">
        <v>1354826375</v>
      </c>
      <c r="L55" s="111"/>
      <c r="M55" s="112"/>
      <c r="N55" s="111" t="s">
        <v>27</v>
      </c>
      <c r="O55" s="111" t="s">
        <v>1148</v>
      </c>
      <c r="P55" s="79"/>
    </row>
    <row r="56" spans="1:16" s="7" customFormat="1" ht="24.75" customHeight="1" outlineLevel="1" x14ac:dyDescent="0.25">
      <c r="A56" s="138">
        <v>9</v>
      </c>
      <c r="B56" s="109" t="s">
        <v>2665</v>
      </c>
      <c r="C56" s="110" t="s">
        <v>31</v>
      </c>
      <c r="D56" s="115" t="s">
        <v>2741</v>
      </c>
      <c r="E56" s="115" t="s">
        <v>2736</v>
      </c>
      <c r="F56" s="115" t="s">
        <v>2737</v>
      </c>
      <c r="G56" s="154">
        <f t="shared" si="3"/>
        <v>11.333333333333334</v>
      </c>
      <c r="H56" s="116" t="s">
        <v>2738</v>
      </c>
      <c r="I56" s="115" t="s">
        <v>396</v>
      </c>
      <c r="J56" s="115" t="s">
        <v>885</v>
      </c>
      <c r="K56" s="117">
        <v>1176156015</v>
      </c>
      <c r="L56" s="111"/>
      <c r="M56" s="112"/>
      <c r="N56" s="111" t="s">
        <v>27</v>
      </c>
      <c r="O56" s="111" t="s">
        <v>1148</v>
      </c>
      <c r="P56" s="79"/>
    </row>
    <row r="57" spans="1:16" s="7" customFormat="1" ht="24.75" customHeight="1" outlineLevel="1" x14ac:dyDescent="0.25">
      <c r="A57" s="138">
        <v>10</v>
      </c>
      <c r="B57" s="64" t="s">
        <v>2665</v>
      </c>
      <c r="C57" s="65" t="s">
        <v>31</v>
      </c>
      <c r="D57" s="115" t="s">
        <v>2742</v>
      </c>
      <c r="E57" s="115" t="s">
        <v>2713</v>
      </c>
      <c r="F57" s="115" t="s">
        <v>2743</v>
      </c>
      <c r="G57" s="154">
        <f t="shared" si="3"/>
        <v>11</v>
      </c>
      <c r="H57" s="116" t="s">
        <v>2744</v>
      </c>
      <c r="I57" s="115" t="s">
        <v>396</v>
      </c>
      <c r="J57" s="115" t="s">
        <v>885</v>
      </c>
      <c r="K57" s="117">
        <v>1050380439</v>
      </c>
      <c r="L57" s="65"/>
      <c r="M57" s="67"/>
      <c r="N57" s="65" t="s">
        <v>27</v>
      </c>
      <c r="O57" s="65" t="s">
        <v>1148</v>
      </c>
      <c r="P57" s="79"/>
    </row>
    <row r="58" spans="1:16" s="7" customFormat="1" ht="24.75" customHeight="1" outlineLevel="1" x14ac:dyDescent="0.25">
      <c r="A58" s="138">
        <v>11</v>
      </c>
      <c r="B58" s="64" t="s">
        <v>2665</v>
      </c>
      <c r="C58" s="65" t="s">
        <v>31</v>
      </c>
      <c r="D58" s="115" t="s">
        <v>2745</v>
      </c>
      <c r="E58" s="115" t="s">
        <v>2746</v>
      </c>
      <c r="F58" s="115" t="s">
        <v>2747</v>
      </c>
      <c r="G58" s="154">
        <f t="shared" si="3"/>
        <v>5.2</v>
      </c>
      <c r="H58" s="116" t="s">
        <v>2748</v>
      </c>
      <c r="I58" s="115" t="s">
        <v>396</v>
      </c>
      <c r="J58" s="115" t="s">
        <v>885</v>
      </c>
      <c r="K58" s="117">
        <v>480036018</v>
      </c>
      <c r="L58" s="65"/>
      <c r="M58" s="67"/>
      <c r="N58" s="65" t="s">
        <v>27</v>
      </c>
      <c r="O58" s="65" t="s">
        <v>1148</v>
      </c>
      <c r="P58" s="79"/>
    </row>
    <row r="59" spans="1:16" s="7" customFormat="1" ht="24.75" customHeight="1" outlineLevel="1" x14ac:dyDescent="0.25">
      <c r="A59" s="138">
        <v>12</v>
      </c>
      <c r="B59" s="64" t="s">
        <v>2665</v>
      </c>
      <c r="C59" s="65" t="s">
        <v>31</v>
      </c>
      <c r="D59" s="115" t="s">
        <v>2749</v>
      </c>
      <c r="E59" s="115" t="s">
        <v>2714</v>
      </c>
      <c r="F59" s="115" t="s">
        <v>2715</v>
      </c>
      <c r="G59" s="154">
        <f t="shared" si="3"/>
        <v>11.466666666666667</v>
      </c>
      <c r="H59" s="116" t="s">
        <v>2748</v>
      </c>
      <c r="I59" s="115" t="s">
        <v>396</v>
      </c>
      <c r="J59" s="115" t="s">
        <v>885</v>
      </c>
      <c r="K59" s="117">
        <v>966115409</v>
      </c>
      <c r="L59" s="65"/>
      <c r="M59" s="67"/>
      <c r="N59" s="65" t="s">
        <v>27</v>
      </c>
      <c r="O59" s="65" t="s">
        <v>1148</v>
      </c>
      <c r="P59" s="79"/>
    </row>
    <row r="60" spans="1:16" s="7" customFormat="1" ht="24.75" customHeight="1" outlineLevel="1" x14ac:dyDescent="0.25">
      <c r="A60" s="138">
        <v>13</v>
      </c>
      <c r="B60" s="64" t="s">
        <v>2665</v>
      </c>
      <c r="C60" s="65" t="s">
        <v>31</v>
      </c>
      <c r="D60" s="115" t="s">
        <v>2750</v>
      </c>
      <c r="E60" s="115" t="s">
        <v>2751</v>
      </c>
      <c r="F60" s="115" t="s">
        <v>2752</v>
      </c>
      <c r="G60" s="154">
        <f t="shared" si="3"/>
        <v>9.2666666666666675</v>
      </c>
      <c r="H60" s="116" t="s">
        <v>2753</v>
      </c>
      <c r="I60" s="115" t="s">
        <v>396</v>
      </c>
      <c r="J60" s="115" t="s">
        <v>885</v>
      </c>
      <c r="K60" s="117">
        <v>1802382712</v>
      </c>
      <c r="L60" s="65"/>
      <c r="M60" s="67"/>
      <c r="N60" s="65" t="s">
        <v>27</v>
      </c>
      <c r="O60" s="65" t="s">
        <v>1148</v>
      </c>
      <c r="P60" s="79"/>
    </row>
    <row r="61" spans="1:16" s="7" customFormat="1" ht="24.75" customHeight="1" outlineLevel="1" x14ac:dyDescent="0.25">
      <c r="A61" s="138">
        <v>14</v>
      </c>
      <c r="B61" s="64" t="s">
        <v>2665</v>
      </c>
      <c r="C61" s="65" t="s">
        <v>31</v>
      </c>
      <c r="D61" s="63" t="s">
        <v>2754</v>
      </c>
      <c r="E61" s="139">
        <v>39532</v>
      </c>
      <c r="F61" s="139">
        <v>39599</v>
      </c>
      <c r="G61" s="154">
        <f t="shared" si="3"/>
        <v>2.2333333333333334</v>
      </c>
      <c r="H61" s="64" t="s">
        <v>2755</v>
      </c>
      <c r="I61" s="63" t="s">
        <v>396</v>
      </c>
      <c r="J61" s="63" t="s">
        <v>885</v>
      </c>
      <c r="K61" s="66">
        <v>106397801</v>
      </c>
      <c r="L61" s="65"/>
      <c r="M61" s="67"/>
      <c r="N61" s="65" t="s">
        <v>27</v>
      </c>
      <c r="O61" s="65" t="s">
        <v>1148</v>
      </c>
      <c r="P61" s="79"/>
    </row>
    <row r="62" spans="1:16" s="7" customFormat="1" ht="24.75" customHeight="1" outlineLevel="1" x14ac:dyDescent="0.25">
      <c r="A62" s="138">
        <v>15</v>
      </c>
      <c r="B62" s="64" t="s">
        <v>2665</v>
      </c>
      <c r="C62" s="65" t="s">
        <v>31</v>
      </c>
      <c r="D62" s="63" t="s">
        <v>2756</v>
      </c>
      <c r="E62" s="139">
        <v>37002</v>
      </c>
      <c r="F62" s="139">
        <v>37256</v>
      </c>
      <c r="G62" s="154">
        <f t="shared" si="3"/>
        <v>8.4666666666666668</v>
      </c>
      <c r="H62" s="64" t="s">
        <v>2757</v>
      </c>
      <c r="I62" s="63" t="s">
        <v>396</v>
      </c>
      <c r="J62" s="63" t="s">
        <v>885</v>
      </c>
      <c r="K62" s="66">
        <v>3435531285</v>
      </c>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2677</v>
      </c>
      <c r="E114" s="139">
        <v>43878</v>
      </c>
      <c r="F114" s="139">
        <v>44196</v>
      </c>
      <c r="G114" s="154">
        <f>IF(AND(E114&lt;&gt;"",F114&lt;&gt;""),((F114-E114)/30),"")</f>
        <v>10.6</v>
      </c>
      <c r="H114" s="116" t="s">
        <v>2689</v>
      </c>
      <c r="I114" s="115" t="s">
        <v>64</v>
      </c>
      <c r="J114" s="115" t="s">
        <v>377</v>
      </c>
      <c r="K114" s="117">
        <v>4090768777</v>
      </c>
      <c r="L114" s="100">
        <f>+IF(AND(K114&gt;0,O114="Ejecución"),(K114/877802)*Tabla28[[#This Row],[% participación]],IF(AND(K114&gt;0,O114&lt;&gt;"Ejecución"),"-",""))</f>
        <v>4660.2408937322998</v>
      </c>
      <c r="M114" s="118" t="s">
        <v>1148</v>
      </c>
      <c r="N114" s="167">
        <f>+IF(M118="No",1,IF(M118="Si","Ingrese %",""))</f>
        <v>1</v>
      </c>
      <c r="O114" s="156" t="s">
        <v>1150</v>
      </c>
      <c r="P114" s="78"/>
    </row>
    <row r="115" spans="1:16" s="6" customFormat="1" ht="24.75" customHeight="1" x14ac:dyDescent="0.25">
      <c r="A115" s="137">
        <v>2</v>
      </c>
      <c r="B115" s="155" t="s">
        <v>2665</v>
      </c>
      <c r="C115" s="157" t="s">
        <v>31</v>
      </c>
      <c r="D115" s="115" t="s">
        <v>2678</v>
      </c>
      <c r="E115" s="139">
        <v>43883</v>
      </c>
      <c r="F115" s="139">
        <v>44196</v>
      </c>
      <c r="G115" s="154">
        <f t="shared" ref="G115:G116" si="4">IF(AND(E115&lt;&gt;"",F115&lt;&gt;""),((F115-E115)/30),"")</f>
        <v>10.433333333333334</v>
      </c>
      <c r="H115" s="116" t="s">
        <v>2690</v>
      </c>
      <c r="I115" s="115" t="s">
        <v>64</v>
      </c>
      <c r="J115" s="115" t="s">
        <v>377</v>
      </c>
      <c r="K115" s="68">
        <v>4760848129</v>
      </c>
      <c r="L115" s="100">
        <f>+IF(AND(K115&gt;0,O115="Ejecución"),(K115/877802)*Tabla28[[#This Row],[% participación]],IF(AND(K115&gt;0,O115&lt;&gt;"Ejecución"),"-",""))</f>
        <v>5423.6013691014605</v>
      </c>
      <c r="M115" s="65" t="s">
        <v>1148</v>
      </c>
      <c r="N115" s="167">
        <f>+IF(M118="No",1,IF(M118="Si","Ingrese %",""))</f>
        <v>1</v>
      </c>
      <c r="O115" s="156" t="s">
        <v>1150</v>
      </c>
      <c r="P115" s="78"/>
    </row>
    <row r="116" spans="1:16" s="6" customFormat="1" ht="24.75" customHeight="1" x14ac:dyDescent="0.25">
      <c r="A116" s="137">
        <v>3</v>
      </c>
      <c r="B116" s="155" t="s">
        <v>2665</v>
      </c>
      <c r="C116" s="157" t="s">
        <v>31</v>
      </c>
      <c r="D116" s="115" t="s">
        <v>2679</v>
      </c>
      <c r="E116" s="139">
        <v>43878</v>
      </c>
      <c r="F116" s="139">
        <v>44196</v>
      </c>
      <c r="G116" s="154">
        <f t="shared" si="4"/>
        <v>10.6</v>
      </c>
      <c r="H116" s="116" t="s">
        <v>2691</v>
      </c>
      <c r="I116" s="115" t="s">
        <v>64</v>
      </c>
      <c r="J116" s="115" t="s">
        <v>402</v>
      </c>
      <c r="K116" s="68">
        <v>2416619753</v>
      </c>
      <c r="L116" s="100">
        <f>+IF(AND(K116&gt;0,O116="Ejecución"),(K116/877802)*Tabla28[[#This Row],[% participación]],IF(AND(K116&gt;0,O116&lt;&gt;"Ejecución"),"-",""))</f>
        <v>2753.0351411821798</v>
      </c>
      <c r="M116" s="65" t="s">
        <v>1148</v>
      </c>
      <c r="N116" s="167">
        <f>+IF(M118="No",1,IF(M118="Si","Ingrese %",""))</f>
        <v>1</v>
      </c>
      <c r="O116" s="156" t="s">
        <v>1150</v>
      </c>
      <c r="P116" s="78"/>
    </row>
    <row r="117" spans="1:16" s="6" customFormat="1" ht="24.75" customHeight="1" outlineLevel="1" x14ac:dyDescent="0.25">
      <c r="A117" s="137">
        <v>4</v>
      </c>
      <c r="B117" s="155" t="s">
        <v>2665</v>
      </c>
      <c r="C117" s="157" t="s">
        <v>31</v>
      </c>
      <c r="D117" s="115" t="s">
        <v>2680</v>
      </c>
      <c r="E117" s="139">
        <v>43878</v>
      </c>
      <c r="F117" s="139">
        <v>44196</v>
      </c>
      <c r="G117" s="154">
        <f t="shared" ref="G117:G159" si="5">IF(AND(E117&lt;&gt;"",F117&lt;&gt;""),((F117-E117)/30),"")</f>
        <v>10.6</v>
      </c>
      <c r="H117" s="116" t="s">
        <v>2691</v>
      </c>
      <c r="I117" s="115" t="s">
        <v>64</v>
      </c>
      <c r="J117" s="115" t="s">
        <v>388</v>
      </c>
      <c r="K117" s="68">
        <v>1386294894</v>
      </c>
      <c r="L117" s="100">
        <f>+IF(AND(K117&gt;0,O117="Ejecución"),(K117/877802)*Tabla28[[#This Row],[% participación]],IF(AND(K117&gt;0,O117&lt;&gt;"Ejecución"),"-",""))</f>
        <v>1579.2797168381935</v>
      </c>
      <c r="M117" s="65" t="s">
        <v>1148</v>
      </c>
      <c r="N117" s="167">
        <f>+IF(M118="No",1,IF(M118="Si","Ingrese %",""))</f>
        <v>1</v>
      </c>
      <c r="O117" s="156" t="s">
        <v>1150</v>
      </c>
      <c r="P117" s="78"/>
    </row>
    <row r="118" spans="1:16" s="7" customFormat="1" ht="24.75" customHeight="1" outlineLevel="1" x14ac:dyDescent="0.25">
      <c r="A118" s="138">
        <v>5</v>
      </c>
      <c r="B118" s="155" t="s">
        <v>2665</v>
      </c>
      <c r="C118" s="157" t="s">
        <v>31</v>
      </c>
      <c r="D118" s="115" t="s">
        <v>2681</v>
      </c>
      <c r="E118" s="139">
        <v>43878</v>
      </c>
      <c r="F118" s="139">
        <v>44196</v>
      </c>
      <c r="G118" s="154">
        <f t="shared" si="5"/>
        <v>10.6</v>
      </c>
      <c r="H118" s="116" t="s">
        <v>2691</v>
      </c>
      <c r="I118" s="115" t="s">
        <v>64</v>
      </c>
      <c r="J118" s="115" t="s">
        <v>386</v>
      </c>
      <c r="K118" s="68">
        <v>2130954620</v>
      </c>
      <c r="L118" s="100">
        <f>+IF(AND(K118&gt;0,O118="Ejecución"),(K118/877802)*Tabla28[[#This Row],[% participación]],IF(AND(K118&gt;0,O118&lt;&gt;"Ejecución"),"-",""))</f>
        <v>2427.6028307066967</v>
      </c>
      <c r="M118" s="65" t="s">
        <v>1148</v>
      </c>
      <c r="N118" s="167">
        <f t="shared" ref="N118:N160" si="6">+IF(M118="No",1,IF(M118="Si","Ingrese %",""))</f>
        <v>1</v>
      </c>
      <c r="O118" s="156" t="s">
        <v>1150</v>
      </c>
      <c r="P118" s="79"/>
    </row>
    <row r="119" spans="1:16" s="7" customFormat="1" ht="24.75" customHeight="1" outlineLevel="1" x14ac:dyDescent="0.25">
      <c r="A119" s="138">
        <v>6</v>
      </c>
      <c r="B119" s="155" t="s">
        <v>2665</v>
      </c>
      <c r="C119" s="157" t="s">
        <v>31</v>
      </c>
      <c r="D119" s="115" t="s">
        <v>2682</v>
      </c>
      <c r="E119" s="139">
        <v>43877</v>
      </c>
      <c r="F119" s="139">
        <v>44196</v>
      </c>
      <c r="G119" s="154">
        <f t="shared" si="5"/>
        <v>10.633333333333333</v>
      </c>
      <c r="H119" s="116" t="s">
        <v>2691</v>
      </c>
      <c r="I119" s="115" t="s">
        <v>64</v>
      </c>
      <c r="J119" s="115" t="s">
        <v>394</v>
      </c>
      <c r="K119" s="68">
        <v>1714331081</v>
      </c>
      <c r="L119" s="100">
        <f>+IF(AND(K119&gt;0,O119="Ejecución"),(K119/877802)*Tabla28[[#This Row],[% participación]],IF(AND(K119&gt;0,O119&lt;&gt;"Ejecución"),"-",""))</f>
        <v>1952.9815163328403</v>
      </c>
      <c r="M119" s="65" t="s">
        <v>1148</v>
      </c>
      <c r="N119" s="167">
        <f t="shared" si="6"/>
        <v>1</v>
      </c>
      <c r="O119" s="156" t="s">
        <v>1150</v>
      </c>
      <c r="P119" s="79"/>
    </row>
    <row r="120" spans="1:16" s="7" customFormat="1" ht="24.75" customHeight="1" outlineLevel="1" x14ac:dyDescent="0.25">
      <c r="A120" s="138">
        <v>7</v>
      </c>
      <c r="B120" s="155" t="s">
        <v>2665</v>
      </c>
      <c r="C120" s="157" t="s">
        <v>31</v>
      </c>
      <c r="D120" s="115" t="s">
        <v>2683</v>
      </c>
      <c r="E120" s="139">
        <v>44166</v>
      </c>
      <c r="F120" s="139">
        <v>44773</v>
      </c>
      <c r="G120" s="154">
        <f t="shared" si="5"/>
        <v>20.233333333333334</v>
      </c>
      <c r="H120" s="116" t="s">
        <v>2692</v>
      </c>
      <c r="I120" s="115" t="s">
        <v>64</v>
      </c>
      <c r="J120" s="115" t="s">
        <v>377</v>
      </c>
      <c r="K120" s="68">
        <v>5306593563</v>
      </c>
      <c r="L120" s="100">
        <f>+IF(AND(K120&gt;0,O120="Ejecución"),(K120/877802)*Tabla28[[#This Row],[% participación]],IF(AND(K120&gt;0,O120&lt;&gt;"Ejecución"),"-",""))</f>
        <v>6045.3195173854692</v>
      </c>
      <c r="M120" s="65" t="s">
        <v>1148</v>
      </c>
      <c r="N120" s="167">
        <f t="shared" si="6"/>
        <v>1</v>
      </c>
      <c r="O120" s="156" t="s">
        <v>1150</v>
      </c>
      <c r="P120" s="79"/>
    </row>
    <row r="121" spans="1:16" s="7" customFormat="1" ht="24.75" customHeight="1" outlineLevel="1" x14ac:dyDescent="0.25">
      <c r="A121" s="138">
        <v>8</v>
      </c>
      <c r="B121" s="155" t="s">
        <v>2665</v>
      </c>
      <c r="C121" s="157" t="s">
        <v>31</v>
      </c>
      <c r="D121" s="115" t="s">
        <v>2684</v>
      </c>
      <c r="E121" s="139">
        <v>44166</v>
      </c>
      <c r="F121" s="139">
        <v>44773</v>
      </c>
      <c r="G121" s="154">
        <f t="shared" si="5"/>
        <v>20.233333333333334</v>
      </c>
      <c r="H121" s="114" t="s">
        <v>2693</v>
      </c>
      <c r="I121" s="115" t="s">
        <v>64</v>
      </c>
      <c r="J121" s="115" t="s">
        <v>377</v>
      </c>
      <c r="K121" s="68">
        <v>1331130980</v>
      </c>
      <c r="L121" s="100">
        <f>+IF(AND(K121&gt;0,O121="Ejecución"),(K121/877802)*Tabla28[[#This Row],[% participación]],IF(AND(K121&gt;0,O121&lt;&gt;"Ejecución"),"-",""))</f>
        <v>1516.4364856767243</v>
      </c>
      <c r="M121" s="65" t="s">
        <v>1148</v>
      </c>
      <c r="N121" s="167">
        <f t="shared" si="6"/>
        <v>1</v>
      </c>
      <c r="O121" s="156" t="s">
        <v>1150</v>
      </c>
      <c r="P121" s="79"/>
    </row>
    <row r="122" spans="1:16" s="7" customFormat="1" ht="24.75" customHeight="1" outlineLevel="1" x14ac:dyDescent="0.25">
      <c r="A122" s="138">
        <v>9</v>
      </c>
      <c r="B122" s="155" t="s">
        <v>2665</v>
      </c>
      <c r="C122" s="157" t="s">
        <v>31</v>
      </c>
      <c r="D122" s="115" t="s">
        <v>2685</v>
      </c>
      <c r="E122" s="139">
        <v>44166</v>
      </c>
      <c r="F122" s="139">
        <v>44773</v>
      </c>
      <c r="G122" s="154">
        <f t="shared" si="5"/>
        <v>20.233333333333334</v>
      </c>
      <c r="H122" s="116" t="s">
        <v>2694</v>
      </c>
      <c r="I122" s="115" t="s">
        <v>64</v>
      </c>
      <c r="J122" s="115" t="s">
        <v>384</v>
      </c>
      <c r="K122" s="68">
        <v>2646414612</v>
      </c>
      <c r="L122" s="100">
        <f>+IF(AND(K122&gt;0,O122="Ejecución"),(K122/877802)*Tabla28[[#This Row],[% participación]],IF(AND(K122&gt;0,O122&lt;&gt;"Ejecución"),"-",""))</f>
        <v>3014.8195287775602</v>
      </c>
      <c r="M122" s="65" t="s">
        <v>1148</v>
      </c>
      <c r="N122" s="167">
        <f t="shared" si="6"/>
        <v>1</v>
      </c>
      <c r="O122" s="156" t="s">
        <v>1150</v>
      </c>
      <c r="P122" s="79"/>
    </row>
    <row r="123" spans="1:16" s="7" customFormat="1" ht="24.75" customHeight="1" outlineLevel="1" x14ac:dyDescent="0.25">
      <c r="A123" s="138">
        <v>10</v>
      </c>
      <c r="B123" s="155" t="s">
        <v>2665</v>
      </c>
      <c r="C123" s="157" t="s">
        <v>31</v>
      </c>
      <c r="D123" s="115" t="s">
        <v>2686</v>
      </c>
      <c r="E123" s="139">
        <v>44166</v>
      </c>
      <c r="F123" s="139">
        <v>44773</v>
      </c>
      <c r="G123" s="154">
        <f t="shared" si="5"/>
        <v>20.233333333333334</v>
      </c>
      <c r="H123" s="116" t="s">
        <v>2695</v>
      </c>
      <c r="I123" s="115" t="s">
        <v>64</v>
      </c>
      <c r="J123" s="115" t="s">
        <v>394</v>
      </c>
      <c r="K123" s="68">
        <v>441069102</v>
      </c>
      <c r="L123" s="100">
        <f>+IF(AND(K123&gt;0,O123="Ejecución"),(K123/877802)*Tabla28[[#This Row],[% participación]],IF(AND(K123&gt;0,O123&lt;&gt;"Ejecución"),"-",""))</f>
        <v>502.46992146292672</v>
      </c>
      <c r="M123" s="65" t="s">
        <v>1148</v>
      </c>
      <c r="N123" s="167">
        <f t="shared" si="6"/>
        <v>1</v>
      </c>
      <c r="O123" s="156" t="s">
        <v>1150</v>
      </c>
      <c r="P123" s="79"/>
    </row>
    <row r="124" spans="1:16" s="7" customFormat="1" ht="24.75" customHeight="1" outlineLevel="1" x14ac:dyDescent="0.25">
      <c r="A124" s="138">
        <v>11</v>
      </c>
      <c r="B124" s="155" t="s">
        <v>2665</v>
      </c>
      <c r="C124" s="157" t="s">
        <v>31</v>
      </c>
      <c r="D124" s="115" t="s">
        <v>2687</v>
      </c>
      <c r="E124" s="139">
        <v>44166</v>
      </c>
      <c r="F124" s="139">
        <v>44773</v>
      </c>
      <c r="G124" s="154">
        <f t="shared" si="5"/>
        <v>20.233333333333334</v>
      </c>
      <c r="H124" s="116" t="s">
        <v>2696</v>
      </c>
      <c r="I124" s="115" t="s">
        <v>396</v>
      </c>
      <c r="J124" s="115" t="s">
        <v>877</v>
      </c>
      <c r="K124" s="68">
        <v>5894647830</v>
      </c>
      <c r="L124" s="100">
        <f>+IF(AND(K124&gt;0,O124="Ejecución"),(K124/877802)*Tabla28[[#This Row],[% participación]],IF(AND(K124&gt;0,O124&lt;&gt;"Ejecución"),"-",""))</f>
        <v>6715.2362719611028</v>
      </c>
      <c r="M124" s="65" t="s">
        <v>1148</v>
      </c>
      <c r="N124" s="167">
        <f t="shared" si="6"/>
        <v>1</v>
      </c>
      <c r="O124" s="156" t="s">
        <v>1150</v>
      </c>
      <c r="P124" s="79"/>
    </row>
    <row r="125" spans="1:16" s="7" customFormat="1" ht="24.75" customHeight="1" outlineLevel="1" x14ac:dyDescent="0.25">
      <c r="A125" s="138">
        <v>12</v>
      </c>
      <c r="B125" s="155" t="s">
        <v>2665</v>
      </c>
      <c r="C125" s="157" t="s">
        <v>31</v>
      </c>
      <c r="D125" s="115" t="s">
        <v>2688</v>
      </c>
      <c r="E125" s="139">
        <v>44166</v>
      </c>
      <c r="F125" s="139">
        <v>44773</v>
      </c>
      <c r="G125" s="154">
        <f t="shared" si="5"/>
        <v>20.233333333333334</v>
      </c>
      <c r="H125" s="116" t="s">
        <v>2697</v>
      </c>
      <c r="I125" s="115" t="s">
        <v>396</v>
      </c>
      <c r="J125" s="115" t="s">
        <v>885</v>
      </c>
      <c r="K125" s="68">
        <v>1563192364</v>
      </c>
      <c r="L125" s="100">
        <f>+IF(AND(K125&gt;0,O125="Ejecución"),(K125/877802)*Tabla28[[#This Row],[% participación]],IF(AND(K125&gt;0,O125&lt;&gt;"Ejecución"),"-",""))</f>
        <v>1780.8029191093208</v>
      </c>
      <c r="M125" s="65" t="s">
        <v>1148</v>
      </c>
      <c r="N125" s="167">
        <f t="shared" si="6"/>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2699</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2698</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0.01</v>
      </c>
      <c r="G179" s="159">
        <f>IF(F179&gt;0,SUM(E179+F179),"")</f>
        <v>0.03</v>
      </c>
      <c r="H179" s="5"/>
      <c r="I179" s="185" t="s">
        <v>2671</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45" hidden="1" x14ac:dyDescent="0.3">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45" hidden="1" x14ac:dyDescent="0.3">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45" hidden="1" x14ac:dyDescent="0.3">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54915500.640000001</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34843</v>
      </c>
      <c r="D193" s="5"/>
      <c r="E193" s="120">
        <v>1217</v>
      </c>
      <c r="F193" s="5"/>
      <c r="G193" s="5"/>
      <c r="H193" s="141" t="s">
        <v>2700</v>
      </c>
      <c r="J193" s="5"/>
      <c r="K193" s="121">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2701</v>
      </c>
      <c r="J211" s="27" t="s">
        <v>2622</v>
      </c>
      <c r="K211" s="142" t="s">
        <v>2703</v>
      </c>
      <c r="L211" s="21"/>
      <c r="M211" s="21"/>
      <c r="N211" s="21"/>
      <c r="O211" s="8"/>
    </row>
    <row r="212" spans="1:15" x14ac:dyDescent="0.25">
      <c r="A212" s="9"/>
      <c r="B212" s="27" t="s">
        <v>2619</v>
      </c>
      <c r="C212" s="141" t="s">
        <v>2700</v>
      </c>
      <c r="D212" s="21"/>
      <c r="G212" s="27" t="s">
        <v>2621</v>
      </c>
      <c r="H212" s="142" t="s">
        <v>2702</v>
      </c>
      <c r="J212" s="27" t="s">
        <v>2623</v>
      </c>
      <c r="K212" s="141"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2020-12-29T01:15:37Z</cp:lastPrinted>
  <dcterms:created xsi:type="dcterms:W3CDTF">2020-10-14T21:57:42Z</dcterms:created>
  <dcterms:modified xsi:type="dcterms:W3CDTF">2020-12-29T01:38:16Z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