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Desktop\MANIFESTACIONES DE INTERES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<sst xmlns="http://schemas.openxmlformats.org/spreadsheetml/2006/main" count="3128" uniqueCount="2705">
  <si>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</si>
  <si>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</si>
  <si>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</si>
  <si>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</si>
  <si>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</si>
  <si>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</si>
  <si>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</si>
  <si>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</si>
  <si>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</si>
  <si>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</si>
  <si>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</si>
  <si>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</si>
  <si>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</si>
  <si>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</si>
  <si>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</si>
  <si>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</si>
  <si>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</si>
  <si>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</si>
  <si>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</si>
  <si>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</si>
  <si>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</si>
  <si>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</si>
  <si>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</si>
  <si>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</si>
  <si>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</si>
  <si>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</si>
  <si>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</si>
  <si>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</si>
  <si>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</si>
  <si>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</si>
  <si>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</si>
  <si>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</si>
  <si>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</si>
  <si>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</si>
  <si>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</si>
  <si>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</si>
  <si>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</si>
  <si>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</si>
  <si>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</si>
  <si>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</si>
  <si>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</si>
  <si>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</si>
  <si>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</si>
  <si>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</si>
  <si>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</si>
  <si>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</si>
  <si>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</si>
  <si>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</si>
  <si>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</si>
  <si>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</si>
  <si>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</si>
  <si>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</si>
  <si>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</si>
  <si>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</si>
  <si>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</si>
  <si>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</si>
  <si>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</si>
  <si>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</si>
  <si>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</si>
  <si>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</si>
  <si>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</si>
  <si>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</si>
  <si>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</si>
  <si>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</si>
  <si>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</si>
  <si>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</si>
  <si>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</si>
  <si>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</si>
  <si>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</si>
  <si>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</si>
  <si>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</si>
  <si>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</si>
  <si>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</si>
  <si>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</si>
  <si>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</si>
  <si>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</si>
  <si>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</si>
  <si>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</si>
  <si>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</si>
  <si>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</si>
  <si>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</si>
  <si>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</si>
  <si>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</si>
  <si>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</si>
  <si>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</si>
  <si>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</si>
  <si>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</si>
  <si>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</si>
  <si>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</si>
  <si>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</si>
  <si>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</si>
  <si>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</si>
  <si>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</si>
  <si>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</si>
  <si>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</si>
  <si>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</si>
  <si>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</si>
  <si>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</si>
  <si>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</si>
  <si>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</si>
  <si>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</si>
  <si>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</si>
  <si>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</si>
  <si>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</si>
  <si>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</si>
  <si>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</si>
  <si>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</si>
  <si>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</si>
  <si>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</si>
  <si>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</si>
  <si>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</si>
  <si>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</si>
  <si>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</si>
  <si>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</si>
  <si>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</si>
  <si>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</si>
  <si>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</si>
  <si>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</si>
  <si>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</si>
  <si>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</si>
  <si>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</si>
  <si>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</si>
  <si>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</si>
  <si>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</si>
  <si>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</si>
  <si>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</si>
  <si>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</si>
  <si>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</si>
  <si>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</si>
  <si>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</si>
  <si>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</si>
  <si>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</si>
  <si>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</si>
  <si>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</si>
  <si>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</si>
  <si>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</si>
  <si>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</si>
  <si>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</si>
  <si>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</si>
  <si>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</si>
  <si>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</si>
  <si>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</si>
  <si>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</si>
  <si>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</si>
  <si>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</si>
  <si>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</si>
  <si>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</si>
  <si>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</si>
  <si>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</si>
  <si>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</si>
  <si>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</si>
  <si>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</si>
  <si>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</si>
  <si>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</si>
  <si>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</si>
  <si>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</si>
  <si>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</si>
  <si>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</si>
  <si>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</si>
  <si>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</si>
  <si>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</si>
  <si>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</si>
  <si>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</si>
  <si>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</si>
  <si>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</si>
  <si>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</si>
  <si>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</si>
  <si>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</si>
  <si>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</si>
  <si>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</si>
  <si>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</si>
  <si>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</si>
  <si>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</si>
  <si>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</si>
  <si>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</si>
  <si>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</si>
  <si>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</si>
  <si>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</si>
  <si>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</si>
  <si>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</si>
  <si>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</si>
  <si>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</si>
  <si>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</si>
  <si>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</si>
  <si>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</si>
  <si>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</si>
  <si>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</si>
  <si>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</si>
  <si>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</si>
  <si>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</si>
  <si>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</si>
  <si>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</si>
  <si>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</si>
  <si>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</si>
  <si>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</si>
  <si>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</si>
  <si>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</si>
  <si>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</si>
  <si>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</si>
  <si>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</si>
  <si>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</si>
  <si>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</si>
  <si>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</si>
  <si>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</si>
  <si>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</si>
  <si>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</si>
  <si>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</si>
  <si>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</si>
  <si>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</si>
  <si>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</si>
  <si>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</si>
  <si>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</si>
  <si>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</si>
  <si>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</si>
  <si>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</si>
  <si>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</si>
  <si>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</si>
  <si>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</si>
  <si>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</si>
  <si>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</si>
  <si>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</si>
  <si>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</si>
  <si>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</si>
  <si>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</si>
  <si>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</si>
  <si>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</si>
  <si>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</si>
  <si>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</si>
  <si>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</si>
  <si>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</si>
  <si>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</si>
  <si>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</si>
  <si>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</si>
  <si>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</si>
  <si>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</si>
  <si>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</si>
  <si>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</si>
  <si>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</si>
  <si>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</si>
  <si>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</si>
  <si>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</si>
  <si>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</si>
  <si>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</si>
  <si>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</si>
  <si>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</si>
  <si>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</si>
  <si>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</si>
  <si>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</si>
  <si>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</si>
  <si>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</si>
  <si>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</si>
  <si>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</si>
  <si>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</si>
  <si>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</si>
  <si>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</si>
  <si>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</si>
  <si>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</si>
  <si>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</si>
  <si>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</si>
  <si>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</si>
  <si>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</si>
  <si>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</si>
  <si>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</si>
  <si>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</si>
  <si>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</si>
  <si>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</si>
  <si>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</si>
  <si>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</si>
  <si>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</si>
  <si>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</si>
  <si>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</si>
  <si>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</si>
  <si>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</si>
  <si>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</si>
  <si>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</si>
  <si>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</si>
  <si>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</si>
  <si>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</si>
  <si>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</si>
  <si>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</si>
  <si>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</si>
  <si>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</si>
  <si>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</si>
  <si>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</si>
  <si>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</si>
  <si>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</si>
  <si>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</si>
  <si>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</si>
  <si>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</si>
  <si>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</si>
  <si>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</si>
  <si>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</si>
  <si>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</si>
  <si>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</si>
  <si>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</si>
  <si>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</si>
  <si>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</si>
  <si>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</si>
  <si>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</si>
  <si>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</si>
  <si>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</si>
  <si>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</si>
  <si>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</si>
  <si>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</si>
  <si>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</si>
  <si>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</si>
  <si>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</si>
  <si>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</si>
  <si>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</si>
  <si>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</si>
  <si>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</si>
  <si>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</si>
  <si>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</si>
  <si>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</si>
  <si>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</si>
  <si>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</si>
  <si>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</si>
  <si>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</si>
  <si>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</si>
  <si>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</si>
  <si>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</si>
  <si>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</si>
  <si>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</si>
  <si>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</si>
  <si>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</si>
  <si>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</si>
  <si>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</si>
  <si>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</si>
  <si>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</si>
  <si>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</si>
  <si>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</si>
  <si>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</si>
  <si>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</si>
  <si>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</si>
  <si>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</si>
  <si>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</si>
  <si>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</si>
  <si>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</si>
  <si>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</si>
  <si>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</si>
  <si>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</si>
  <si>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</si>
  <si>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</si>
  <si>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</si>
  <si>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</si>
  <si>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</si>
  <si>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</si>
  <si>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</si>
  <si>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</si>
  <si>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</si>
  <si>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</si>
  <si>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</si>
  <si>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</si>
  <si>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</si>
  <si>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</si>
  <si>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</si>
  <si>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</si>
  <si>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</si>
  <si>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</si>
  <si>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</si>
  <si>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</si>
  <si>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</si>
  <si>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</si>
  <si>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</si>
  <si>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</si>
  <si>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</si>
  <si>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</si>
  <si>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</si>
  <si>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</si>
  <si>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</si>
  <si>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</si>
  <si>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</si>
  <si>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</si>
  <si>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</si>
  <si>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</si>
  <si>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</si>
  <si>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</si>
  <si>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</si>
  <si>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</si>
  <si>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</si>
  <si>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</si>
  <si>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</si>
  <si>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</si>
  <si>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</si>
  <si>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</si>
  <si>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</si>
  <si>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</si>
  <si>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</si>
  <si>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</si>
  <si>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</si>
  <si>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</si>
  <si>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</si>
  <si>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</si>
  <si>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</si>
  <si>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</si>
  <si>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</si>
  <si>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</si>
  <si>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</si>
  <si>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</si>
  <si>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</si>
  <si>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</si>
  <si>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</si>
  <si>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</si>
  <si>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</si>
  <si>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</si>
  <si>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</si>
  <si>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</si>
  <si>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</si>
  <si>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</si>
  <si>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</si>
  <si>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</si>
  <si>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</si>
  <si>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</si>
  <si>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</si>
  <si>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</si>
  <si>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</si>
  <si>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</si>
  <si>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</si>
  <si>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</si>
  <si>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</si>
  <si>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</si>
  <si>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</si>
  <si>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</si>
  <si>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</si>
  <si>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</si>
  <si>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</si>
  <si>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</si>
  <si>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</si>
  <si>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</si>
  <si>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</si>
  <si>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</si>
  <si>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</si>
  <si>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</si>
  <si>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</si>
  <si>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</si>
  <si>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</si>
  <si>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</si>
  <si>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</si>
  <si>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</si>
  <si>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</si>
  <si>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</si>
  <si>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</si>
  <si>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</si>
  <si>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</si>
  <si>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</si>
  <si>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</si>
  <si>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</si>
  <si>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</si>
  <si>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</si>
  <si>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</si>
  <si>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</si>
  <si>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</si>
  <si>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</si>
  <si>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</si>
  <si>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</si>
  <si>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</si>
  <si>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</si>
  <si>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</si>
  <si>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</si>
  <si>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</si>
  <si>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</si>
  <si>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</si>
  <si>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</si>
  <si>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</si>
  <si>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</si>
  <si>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</si>
  <si>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</si>
  <si>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</si>
  <si>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</si>
  <si>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</si>
  <si>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</si>
  <si>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</si>
  <si>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</si>
  <si>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</si>
  <si>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</si>
  <si>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</si>
  <si>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</si>
  <si>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</si>
  <si>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</si>
  <si>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</si>
  <si>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</si>
  <si>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</si>
  <si>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</si>
  <si>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</si>
  <si>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</si>
  <si>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</si>
  <si>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</si>
  <si>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</si>
  <si>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</si>
  <si>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</si>
  <si>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</si>
  <si>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</si>
  <si>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</si>
  <si>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</si>
  <si>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</si>
  <si>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</si>
  <si>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</si>
  <si>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</si>
  <si>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</si>
  <si>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</si>
  <si>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</si>
  <si>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</si>
  <si>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</si>
  <si>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</si>
  <si>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</si>
  <si>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</si>
  <si>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</si>
  <si>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</si>
  <si>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</si>
  <si>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</si>
  <si>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</si>
  <si>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</si>
  <si>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</si>
  <si>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</si>
  <si>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</si>
  <si>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</si>
  <si>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</si>
  <si>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</si>
  <si>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</si>
  <si>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</si>
  <si>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</si>
  <si>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</si>
  <si>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</si>
  <si>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</si>
  <si>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</si>
  <si>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</si>
  <si>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</si>
  <si>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</si>
  <si>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</si>
  <si>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</si>
  <si>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</si>
  <si>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</si>
  <si>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</si>
  <si>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</si>
  <si>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</si>
  <si>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</si>
  <si>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</si>
  <si>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</si>
  <si>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</si>
  <si>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</si>
  <si>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</si>
  <si>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</si>
  <si>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</si>
  <si>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</si>
  <si>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</si>
  <si>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</si>
  <si>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</si>
  <si>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</si>
  <si>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</si>
  <si>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</si>
  <si>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</si>
  <si>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</si>
  <si>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</si>
  <si>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</si>
  <si>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</si>
  <si>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</si>
  <si>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</si>
  <si>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</si>
  <si>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</si>
  <si>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</si>
  <si>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</si>
  <si>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</si>
  <si>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</si>
  <si>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</si>
  <si>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</si>
  <si>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</si>
  <si>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</si>
  <si>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</si>
  <si>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</si>
  <si>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</si>
  <si>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</si>
  <si>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</si>
  <si>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</si>
  <si>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</si>
  <si>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</si>
  <si>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</si>
  <si>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</si>
  <si>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</si>
  <si>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</si>
  <si>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</si>
  <si>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</si>
  <si>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</si>
  <si>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</si>
  <si>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</si>
  <si>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</si>
  <si>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</si>
  <si>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</si>
  <si>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</si>
  <si>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</si>
  <si>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</si>
  <si>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</si>
  <si>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</si>
  <si>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</si>
  <si>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</si>
  <si>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</si>
  <si>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</si>
  <si>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</si>
  <si>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</si>
  <si>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</si>
  <si>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</si>
  <si>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</si>
  <si>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</si>
  <si>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</si>
  <si>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</si>
  <si>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</si>
  <si>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</si>
  <si>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</si>
  <si>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</si>
  <si>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</si>
  <si>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</si>
  <si>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</si>
  <si>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</si>
  <si>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</si>
  <si>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</si>
  <si>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</si>
  <si>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</si>
  <si>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</si>
  <si>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</si>
  <si>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</si>
  <si>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</si>
  <si>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</si>
  <si>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</si>
  <si>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</si>
  <si>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</si>
  <si>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</si>
  <si>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</si>
  <si>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</si>
  <si>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</si>
  <si>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</si>
  <si>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</si>
  <si>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</si>
  <si>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</si>
  <si>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</si>
  <si>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</si>
  <si>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</si>
  <si>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</si>
  <si>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</si>
  <si>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</si>
  <si>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</si>
  <si>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</si>
  <si>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</si>
  <si>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</si>
  <si>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</si>
  <si>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</si>
  <si>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</si>
  <si>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</si>
  <si>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</si>
  <si>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</si>
  <si>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</si>
  <si>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</si>
  <si>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</si>
  <si>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</si>
  <si>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</si>
  <si>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</si>
  <si>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</si>
  <si>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</si>
  <si>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</si>
  <si>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</si>
  <si>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</si>
  <si>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</si>
  <si>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</si>
  <si>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</si>
  <si>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</si>
  <si>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</si>
  <si>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</si>
  <si>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</si>
  <si>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</si>
  <si>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</si>
  <si>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</si>
  <si>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</si>
  <si>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</si>
  <si>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</si>
  <si>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</si>
  <si>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</si>
  <si>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</si>
  <si>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</si>
  <si>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</si>
  <si>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</si>
  <si>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</si>
  <si>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</si>
  <si>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</si>
  <si>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</si>
  <si>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</si>
  <si>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</si>
  <si>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</si>
  <si>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</si>
  <si>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</si>
  <si>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</si>
  <si>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</si>
  <si>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</si>
  <si>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</si>
  <si>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</si>
  <si>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</si>
  <si>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</si>
  <si>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</si>
  <si>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</si>
  <si>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</si>
  <si>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</si>
  <si>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</si>
  <si>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</si>
  <si>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</si>
  <si>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</si>
  <si>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</si>
  <si>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</si>
  <si>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</si>
  <si>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</si>
  <si>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</si>
  <si>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</si>
  <si>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</si>
  <si>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</si>
  <si>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</si>
  <si>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</si>
  <si>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</si>
  <si>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</si>
  <si>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</si>
  <si>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</si>
  <si>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</si>
  <si>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</si>
  <si>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</si>
  <si>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</si>
  <si>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</si>
  <si>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</si>
  <si>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</si>
  <si>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</si>
  <si>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</si>
  <si>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</si>
  <si>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</si>
  <si>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</si>
  <si>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</si>
  <si>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</si>
  <si>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</si>
  <si>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</si>
  <si>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</si>
  <si>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</si>
  <si>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</si>
  <si>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</si>
  <si>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</si>
  <si>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</si>
  <si>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</si>
  <si>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</si>
  <si>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</si>
  <si>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</si>
  <si>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</si>
  <si>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</si>
  <si>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</si>
  <si>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</si>
  <si>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</si>
  <si>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</si>
  <si>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</si>
  <si>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</si>
  <si>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</si>
  <si>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</si>
  <si>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</si>
  <si>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</si>
  <si>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</si>
  <si>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</si>
  <si>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</si>
  <si>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</si>
  <si>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</si>
  <si>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</si>
  <si>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</si>
  <si>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</si>
  <si>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</si>
  <si>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</si>
  <si>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</si>
  <si>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</si>
  <si>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</si>
  <si>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</si>
  <si>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</si>
  <si>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</si>
  <si>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</si>
  <si>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</si>
  <si>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</si>
  <si>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</si>
  <si>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</si>
  <si>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</si>
  <si>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</si>
  <si>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</si>
  <si>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</si>
  <si>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</si>
  <si>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</si>
  <si>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</si>
  <si>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</si>
  <si>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</si>
  <si>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</si>
  <si>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</si>
  <si>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</si>
  <si>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</si>
  <si>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</si>
  <si>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</si>
  <si>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</si>
  <si>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</si>
  <si>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</si>
  <si>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</si>
  <si>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</si>
  <si>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</si>
  <si>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</si>
  <si>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</si>
  <si>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</si>
  <si>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</si>
  <si>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</si>
  <si>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</si>
  <si>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</si>
  <si>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</si>
  <si>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</si>
  <si>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</si>
  <si>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</si>
  <si>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</si>
  <si>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</si>
  <si>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</si>
  <si>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</si>
  <si>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</si>
  <si>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</si>
  <si>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</si>
  <si>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</si>
  <si>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</si>
  <si>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</si>
  <si>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</si>
  <si>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</si>
  <si>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</si>
  <si>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</si>
  <si>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</si>
  <si>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</si>
  <si>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</si>
  <si>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</si>
  <si>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</si>
  <si>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</si>
  <si>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</si>
  <si>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</si>
  <si>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</si>
  <si>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</si>
  <si>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</si>
  <si>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</si>
  <si>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</si>
  <si>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</si>
  <si>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</si>
  <si>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</si>
  <si>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</si>
  <si>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</si>
  <si>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</si>
  <si>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</si>
  <si>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</si>
  <si>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</si>
  <si>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</si>
  <si>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</si>
  <si>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</si>
  <si>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</si>
  <si>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</si>
  <si>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</si>
  <si>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</si>
  <si>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</si>
  <si>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</si>
  <si>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</si>
  <si>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</si>
  <si>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</si>
  <si>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</si>
  <si>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</si>
  <si>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</si>
  <si>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</si>
  <si>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</si>
  <si>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</si>
  <si>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</si>
  <si>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</si>
  <si>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</si>
  <si>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</si>
  <si>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</si>
  <si>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</si>
  <si>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</si>
  <si>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</si>
  <si>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</si>
  <si>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</si>
  <si>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</si>
  <si>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</si>
  <si>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</si>
  <si>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</si>
  <si>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</si>
  <si>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</si>
  <si>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</si>
  <si>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</si>
  <si>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</si>
  <si>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</si>
  <si>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</si>
  <si>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</si>
  <si>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</si>
  <si>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</si>
  <si>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</si>
  <si>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</si>
  <si>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</si>
  <si>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</si>
  <si>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</si>
  <si>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</si>
  <si>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</si>
  <si>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</si>
  <si>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</si>
  <si>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</si>
  <si>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</si>
  <si>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</si>
  <si>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</si>
  <si>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</si>
  <si>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</si>
  <si>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</si>
  <si>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</si>
  <si>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</si>
  <si>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</si>
  <si>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</si>
  <si>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</si>
  <si>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</si>
  <si>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</si>
  <si>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</si>
  <si>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</si>
  <si>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</si>
  <si>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</si>
  <si>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</si>
  <si>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</si>
  <si>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</si>
  <si>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</si>
  <si>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</si>
  <si>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</si>
  <si>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</si>
  <si>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</si>
  <si>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</si>
  <si>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</si>
  <si>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</si>
  <si>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</si>
  <si>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</si>
  <si>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</si>
  <si>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</si>
  <si>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</si>
  <si>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</si>
  <si>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</si>
  <si>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</si>
  <si>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</si>
  <si>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</si>
  <si>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</si>
  <si>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</si>
  <si>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</si>
  <si>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</si>
  <si>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</si>
  <si>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</si>
  <si>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</si>
  <si>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</si>
  <si>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</si>
  <si>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</si>
  <si>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</si>
  <si>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</si>
  <si>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</si>
  <si>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</si>
  <si>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</si>
  <si>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</si>
  <si>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</si>
  <si>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</si>
  <si>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</si>
  <si>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</si>
  <si>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</si>
  <si>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</si>
  <si>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</si>
  <si>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</si>
  <si>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</si>
  <si>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</si>
  <si>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</si>
  <si>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</si>
  <si>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</si>
  <si>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</si>
  <si>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</si>
  <si>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</si>
  <si>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</si>
  <si>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</si>
  <si>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</si>
  <si>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</si>
  <si>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</si>
  <si>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</si>
  <si>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</si>
  <si>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</si>
  <si>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</si>
  <si>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</si>
  <si>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</si>
  <si>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</si>
  <si>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</si>
  <si>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</si>
  <si>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</si>
  <si>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</si>
  <si>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</si>
  <si>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</si>
  <si>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</si>
  <si>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</si>
  <si>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</si>
  <si>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</si>
  <si>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</si>
  <si>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</si>
  <si>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</si>
  <si>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</si>
  <si>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</si>
  <si>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</si>
  <si>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</si>
  <si>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</si>
  <si>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</si>
  <si>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</si>
  <si>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</si>
  <si>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</si>
  <si>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</si>
  <si>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</si>
  <si>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</si>
  <si>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</si>
  <si>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</si>
  <si>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</si>
  <si>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</si>
  <si>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</si>
  <si>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</si>
  <si>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</si>
  <si>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</si>
  <si>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</si>
  <si>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</si>
  <si>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</si>
  <si>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</si>
  <si>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</si>
  <si>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</si>
  <si>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</si>
  <si>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</si>
  <si>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</si>
  <si>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</si>
  <si>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</si>
  <si>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</si>
  <si>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</si>
  <si>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</si>
  <si>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</si>
  <si>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</si>
  <si>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</si>
  <si>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</si>
  <si>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</si>
  <si>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</si>
  <si>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</si>
  <si>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</si>
  <si>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</si>
  <si>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</si>
  <si>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</si>
  <si>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</si>
  <si>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</si>
  <si>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</si>
  <si>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</si>
  <si>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</si>
  <si>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</si>
  <si>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</si>
  <si>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</si>
  <si>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</si>
  <si>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</si>
  <si>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</si>
  <si>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</si>
  <si>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</si>
  <si>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</si>
  <si>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</si>
  <si>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</si>
  <si>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</si>
  <si>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</si>
  <si>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</si>
  <si>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</si>
  <si>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</si>
  <si>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</si>
  <si>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</si>
  <si>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</si>
  <si>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</si>
  <si>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</si>
  <si>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</si>
  <si>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</si>
  <si>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</si>
  <si>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</si>
  <si>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</si>
  <si>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</si>
  <si>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</si>
  <si>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</si>
  <si>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</si>
  <si>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</si>
  <si>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</si>
  <si>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</si>
  <si>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</si>
  <si>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</si>
  <si>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</si>
  <si>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</si>
  <si>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</si>
  <si>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</si>
  <si>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</si>
  <si>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</si>
  <si>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</si>
  <si>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</si>
  <si>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</si>
  <si>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</si>
  <si>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</si>
  <si>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</si>
  <si>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</si>
  <si>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</si>
  <si>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</si>
  <si>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</si>
  <si>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</si>
  <si>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</si>
  <si>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</si>
  <si>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</si>
  <si>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</si>
  <si>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</si>
  <si>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</si>
  <si>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</si>
  <si>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</si>
  <si>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</si>
  <si>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</si>
  <si>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</si>
  <si>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</si>
  <si>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</si>
  <si>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</si>
  <si>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</si>
  <si>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</si>
  <si>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</si>
  <si>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</si>
  <si>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</si>
  <si>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</si>
  <si>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</si>
  <si>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</si>
  <si>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</si>
  <si>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</si>
  <si>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</si>
  <si>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</si>
  <si>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</si>
  <si>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</si>
  <si>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</si>
  <si>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</si>
  <si>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</si>
  <si>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</si>
  <si>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</si>
  <si>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</si>
  <si>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</si>
  <si>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</si>
  <si>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</si>
  <si>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</si>
  <si>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</si>
  <si>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</si>
  <si>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</si>
  <si>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</si>
  <si>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</si>
  <si>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</si>
  <si>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</si>
  <si>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</si>
  <si>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</si>
  <si>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</si>
  <si>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</si>
  <si>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</si>
  <si>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</si>
  <si>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</si>
  <si>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</si>
  <si>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</si>
  <si>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</si>
  <si>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</si>
  <si>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</si>
  <si>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</si>
  <si>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</si>
  <si>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</si>
  <si>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</si>
  <si>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</si>
  <si>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</si>
  <si>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</si>
  <si>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</si>
  <si>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</si>
  <si>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</si>
  <si>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</si>
  <si>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</si>
  <si>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</si>
  <si>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</si>
  <si>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</si>
  <si>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</si>
  <si>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</si>
  <si>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</si>
  <si>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</si>
  <si>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</si>
  <si>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</si>
  <si>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</si>
  <si>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</si>
  <si>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</si>
  <si>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</si>
  <si>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</si>
  <si>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</si>
  <si>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</si>
  <si>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</si>
  <si>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</si>
  <si>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</si>
  <si>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</si>
  <si>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</si>
  <si>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</si>
  <si>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</si>
  <si>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</si>
  <si>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</si>
  <si>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</si>
  <si>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</si>
  <si>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</si>
  <si>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</si>
  <si>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</si>
  <si>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</si>
  <si>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</si>
  <si>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</si>
  <si>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</si>
  <si>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</si>
  <si>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</si>
  <si>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</si>
  <si>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</si>
  <si>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</si>
  <si>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</si>
  <si>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</si>
  <si>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</si>
  <si>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</si>
  <si>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</si>
  <si>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</si>
  <si>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</si>
  <si>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</si>
  <si>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</si>
  <si>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</si>
  <si>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</si>
  <si>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</si>
  <si>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</si>
  <si>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</si>
  <si>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</si>
  <si>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</si>
  <si>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</si>
  <si>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</si>
  <si>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</si>
  <si>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</si>
  <si>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</si>
  <si>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</si>
  <si>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</si>
  <si>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</si>
  <si>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</si>
  <si>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</si>
  <si>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</si>
  <si>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</si>
  <si>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</si>
  <si>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</si>
  <si>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</si>
  <si>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</si>
  <si>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</si>
  <si>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</si>
  <si>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</si>
  <si>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</si>
  <si>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</si>
  <si>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</si>
  <si>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</si>
  <si>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</si>
  <si>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</si>
  <si>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</si>
  <si>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</si>
  <si>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</si>
  <si>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</si>
  <si>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</si>
  <si>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</si>
  <si>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</si>
  <si>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</si>
  <si>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</si>
  <si>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</si>
  <si>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</si>
  <si>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</si>
  <si>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</si>
  <si>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</si>
  <si>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</si>
  <si>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</si>
  <si>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</si>
  <si>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</si>
  <si>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</si>
  <si>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</si>
  <si>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</si>
  <si>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</si>
  <si>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</si>
  <si>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</si>
  <si>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</si>
  <si>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</si>
  <si>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</si>
  <si>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</si>
  <si>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</si>
  <si>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</si>
  <si>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</si>
  <si>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</si>
  <si>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</si>
  <si>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</si>
  <si>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</si>
  <si>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</si>
  <si>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</si>
  <si>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</si>
  <si>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</si>
  <si>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</si>
  <si>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</si>
  <si>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</si>
  <si>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</si>
  <si>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</si>
  <si>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</si>
  <si>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</si>
  <si>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</si>
  <si>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</si>
  <si>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</si>
  <si>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</si>
  <si>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</si>
  <si>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</si>
  <si>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</si>
  <si>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</si>
  <si>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</si>
  <si>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</si>
  <si>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</si>
  <si>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</si>
  <si>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</si>
  <si>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</si>
  <si>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</si>
  <si>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</si>
  <si>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</si>
  <si>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</si>
  <si>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</si>
  <si>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</si>
  <si>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</si>
  <si>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</si>
  <si>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</si>
  <si>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</si>
  <si>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</si>
  <si>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</si>
  <si>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</si>
  <si>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</si>
  <si>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</si>
  <si>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</si>
  <si>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</si>
  <si>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</si>
  <si>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</si>
  <si>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</si>
  <si>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</si>
  <si>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</si>
  <si>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</si>
  <si>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</si>
  <si>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</si>
  <si>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</si>
  <si>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</si>
  <si>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</si>
  <si>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</si>
  <si>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</si>
  <si>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</si>
  <si>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</si>
  <si>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</si>
  <si>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</si>
  <si>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</si>
  <si>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</si>
  <si>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</si>
  <si>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</si>
  <si>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</si>
  <si>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</si>
  <si>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</si>
  <si>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</si>
  <si>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</si>
  <si>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</si>
  <si>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</si>
  <si>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</si>
  <si>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</si>
  <si>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</si>
  <si>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</si>
  <si>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</si>
  <si>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</si>
  <si>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</si>
  <si>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</si>
  <si>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</si>
  <si>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</si>
  <si>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</si>
  <si>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</si>
  <si>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</si>
  <si>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</si>
  <si>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</si>
  <si>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</si>
  <si>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</si>
  <si>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</si>
  <si>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</si>
  <si>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</si>
  <si>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</si>
  <si>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</si>
  <si>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</si>
  <si>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</si>
  <si>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</si>
  <si>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</si>
  <si>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</si>
  <si>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</si>
  <si>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</si>
  <si>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</si>
  <si>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</si>
  <si>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</si>
  <si>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</si>
  <si>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</si>
  <si>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</si>
  <si>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</si>
  <si>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</si>
  <si>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</si>
  <si>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</si>
  <si>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</si>
  <si>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</si>
  <si>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</si>
  <si>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</si>
  <si>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</si>
  <si>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</si>
  <si>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</si>
  <si>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</si>
  <si>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</si>
  <si>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</si>
  <si>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</si>
  <si>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</si>
  <si>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</si>
  <si>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</si>
  <si>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</si>
  <si>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</si>
  <si>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</si>
  <si>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</si>
  <si>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</si>
  <si>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</si>
  <si>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</si>
  <si>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</si>
  <si>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</si>
  <si>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</si>
  <si>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</si>
  <si>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</si>
  <si>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</si>
  <si>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</si>
  <si>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</si>
  <si>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</si>
  <si>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</si>
  <si>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</si>
  <si>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</si>
  <si>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</si>
  <si>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</si>
  <si>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</si>
  <si>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</si>
  <si>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</si>
  <si>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</si>
  <si>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</si>
  <si>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</si>
  <si>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</si>
  <si>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</si>
  <si>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</si>
  <si>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</si>
  <si>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</si>
  <si>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</si>
  <si>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</si>
  <si>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</si>
  <si>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</si>
  <si>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</si>
  <si>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</si>
  <si>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</si>
  <si>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</si>
  <si>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</si>
  <si>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</si>
  <si>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</si>
  <si>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</si>
  <si>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</si>
  <si>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</si>
  <si>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</si>
  <si>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</si>
  <si>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</si>
  <si>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</si>
  <si>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</si>
  <si>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</si>
  <si>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</si>
  <si>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</si>
  <si>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</si>
  <si>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</si>
  <si>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</si>
  <si>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</si>
  <si>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</si>
  <si>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</si>
  <si>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</si>
  <si>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</si>
  <si>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</si>
  <si>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</si>
  <si>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</si>
  <si>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</si>
  <si>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</si>
  <si>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</si>
  <si>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</si>
  <si>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</si>
  <si>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</si>
  <si>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</si>
  <si>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</si>
  <si>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</si>
  <si>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</si>
  <si>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</si>
  <si>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</si>
  <si>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</si>
  <si>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</si>
  <si>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</si>
  <si>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</si>
  <si>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</si>
  <si>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</si>
  <si>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</si>
  <si>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</si>
  <si>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</si>
  <si>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</si>
  <si>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</si>
  <si>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</si>
  <si>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</si>
  <si>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</si>
  <si>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</si>
  <si>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</si>
  <si>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</si>
  <si>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</si>
  <si>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</si>
  <si>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</si>
  <si>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</si>
  <si>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</si>
  <si>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</si>
  <si>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</si>
  <si>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</si>
  <si>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</si>
  <si>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</si>
  <si>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</si>
  <si>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</si>
  <si>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</si>
  <si>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</si>
  <si>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</si>
  <si>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</si>
  <si>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</si>
  <si>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</si>
  <si>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</si>
  <si>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</si>
  <si>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</si>
  <si>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</si>
  <si>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</si>
  <si>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</si>
  <si>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</si>
  <si>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</si>
  <si>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</si>
  <si>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</si>
  <si>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</si>
  <si>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</si>
  <si>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</si>
  <si>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</si>
  <si>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</si>
  <si>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</si>
  <si>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</si>
  <si>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</si>
  <si>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</si>
  <si>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</si>
  <si>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</si>
  <si>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</si>
  <si>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</si>
  <si>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</si>
  <si>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</si>
  <si>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</si>
  <si>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</si>
  <si>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</si>
  <si>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</si>
  <si>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</si>
  <si>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</si>
  <si>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</si>
  <si>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</si>
  <si>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</si>
  <si>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</si>
  <si>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</si>
  <si>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</si>
  <si>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</si>
  <si>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</si>
  <si>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</si>
  <si>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</si>
  <si>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</si>
  <si>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</si>
  <si>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</si>
  <si>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</si>
  <si>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</si>
  <si>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</si>
  <si>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</si>
  <si>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</si>
  <si>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</si>
  <si>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</si>
  <si>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</si>
  <si>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</si>
  <si>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</si>
  <si>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</si>
  <si>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</si>
  <si>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</si>
  <si>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</si>
  <si>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</si>
  <si>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</si>
  <si>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</si>
  <si>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</si>
  <si>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</si>
  <si>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</si>
  <si>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</si>
  <si>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</si>
  <si>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</si>
  <si>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</si>
  <si>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</si>
  <si>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</si>
  <si>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</si>
  <si>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</si>
  <si>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</si>
  <si>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</si>
  <si>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</si>
  <si>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</si>
  <si>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</si>
  <si>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</si>
  <si>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</si>
  <si>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</si>
  <si>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</si>
  <si>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</si>
  <si>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</si>
  <si>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</si>
  <si>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</si>
  <si>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</si>
  <si>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</si>
  <si>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</si>
  <si>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</si>
  <si>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</si>
  <si>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</si>
  <si>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</si>
  <si>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</si>
  <si>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</si>
  <si>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</si>
  <si>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</si>
  <si>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</si>
  <si>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</si>
  <si>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</si>
  <si>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</si>
  <si>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</si>
  <si>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</si>
  <si>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</si>
  <si>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</si>
  <si>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</si>
  <si>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</si>
  <si>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</si>
  <si>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</si>
  <si>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</si>
  <si>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</si>
  <si>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</si>
  <si>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</si>
  <si>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</si>
  <si>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</si>
  <si>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</si>
  <si>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</si>
  <si>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</si>
  <si>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</si>
  <si>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</si>
  <si>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</si>
  <si>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</si>
  <si>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</si>
  <si>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</si>
  <si>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</si>
  <si>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</si>
  <si>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</si>
  <si>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</si>
  <si>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</si>
  <si>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</si>
  <si>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</si>
  <si>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</si>
  <si>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</si>
  <si>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</si>
  <si>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</si>
  <si>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</si>
  <si>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</si>
  <si>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</si>
  <si>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</si>
  <si>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</si>
  <si>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</si>
  <si>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</si>
  <si>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</si>
  <si>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</si>
  <si>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</si>
  <si>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</si>
  <si>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</si>
  <si>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</si>
  <si>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</si>
  <si>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</si>
  <si>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</si>
  <si>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</si>
  <si>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</si>
  <si>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</si>
  <si>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</si>
  <si>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</si>
  <si>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</si>
  <si>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</si>
  <si>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</si>
  <si>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</si>
  <si>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</si>
  <si>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</si>
  <si>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</si>
  <si>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</si>
  <si>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</si>
  <si>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</si>
  <si>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</si>
  <si>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</si>
  <si>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</si>
  <si>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</si>
  <si>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</si>
  <si>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</si>
  <si>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</si>
  <si>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</si>
  <si>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</si>
  <si>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</si>
  <si>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</si>
  <si>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</si>
  <si>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</si>
  <si>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</si>
  <si>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</si>
  <si>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</si>
  <si>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</si>
  <si>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</si>
  <si>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</si>
  <si>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</si>
  <si>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</si>
  <si>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</si>
  <si>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</si>
  <si>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</si>
  <si>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</si>
  <si>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</si>
  <si>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</si>
  <si>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</si>
  <si>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</si>
  <si>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</si>
  <si>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</si>
  <si>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</si>
  <si>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</si>
  <si>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</si>
  <si>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</si>
  <si>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</si>
  <si>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</si>
  <si>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</si>
  <si>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</si>
  <si>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</si>
  <si>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</si>
  <si>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</si>
  <si>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</si>
  <si>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</si>
  <si>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</si>
  <si>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</si>
  <si>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</si>
  <si>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</si>
  <si>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</si>
  <si>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</si>
  <si>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</si>
  <si>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</si>
  <si>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</si>
  <si>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</si>
  <si>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</si>
  <si>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</si>
  <si>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</si>
  <si>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</si>
  <si>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</si>
  <si>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</si>
  <si>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</si>
  <si>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</si>
  <si>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</si>
  <si>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</si>
  <si>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</si>
  <si>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</si>
  <si>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</si>
  <si>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</si>
  <si>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</si>
  <si>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</si>
  <si>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</si>
  <si>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</si>
  <si>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</si>
  <si>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</si>
  <si>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</si>
  <si>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</si>
  <si>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</si>
  <si>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</si>
  <si>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</si>
  <si>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</si>
  <si>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</si>
  <si>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</si>
  <si>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</si>
  <si>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</si>
  <si>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</si>
  <si>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</si>
  <si>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</si>
  <si>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</si>
  <si>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</si>
  <si>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</si>
  <si>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</si>
  <si>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</si>
  <si>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</si>
  <si>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</si>
  <si>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</si>
  <si>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</si>
  <si>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</si>
  <si>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</si>
  <si>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</si>
  <si>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</si>
  <si>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</si>
  <si>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</si>
  <si>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</si>
  <si>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</si>
  <si>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</si>
  <si>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</si>
  <si>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</si>
  <si>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</si>
  <si>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</si>
  <si>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</si>
  <si>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</si>
  <si>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</si>
  <si>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</si>
  <si>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</si>
  <si>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</si>
  <si>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</si>
  <si>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</si>
  <si>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</si>
  <si>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</si>
  <si>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</si>
  <si>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</si>
  <si>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</si>
  <si>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</si>
  <si>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</si>
  <si>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</si>
  <si>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</si>
  <si>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</si>
  <si>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</si>
  <si>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</si>
  <si>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</si>
  <si>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</si>
  <si>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</si>
  <si>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</si>
  <si>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</si>
  <si>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</si>
  <si>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</si>
  <si>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</si>
  <si>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</si>
  <si>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</si>
  <si>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</si>
  <si>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</si>
  <si>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</si>
  <si>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</si>
  <si>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</si>
  <si>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</si>
  <si>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</si>
  <si>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</si>
  <si>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</si>
  <si>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</si>
  <si>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</si>
  <si>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</si>
  <si>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</si>
  <si>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</si>
  <si>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</si>
  <si>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</si>
  <si>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</si>
  <si>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</si>
  <si>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</si>
  <si>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</si>
  <si>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</si>
  <si>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</si>
  <si>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</si>
  <si>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</si>
  <si>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</si>
  <si>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</si>
  <si>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</si>
  <si>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</si>
  <si>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</si>
  <si>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</si>
  <si>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</si>
  <si>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</si>
  <si>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</si>
  <si>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</si>
  <si>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</si>
  <si>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</si>
  <si>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</si>
  <si>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</si>
  <si>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</si>
  <si>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</si>
  <si>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</si>
  <si>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</si>
  <si>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</si>
  <si>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</si>
  <si>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</si>
  <si>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</si>
  <si>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</si>
  <si>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</si>
  <si>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</si>
  <si>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</si>
  <si>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</si>
  <si>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</si>
  <si>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</si>
  <si>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</si>
  <si>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</si>
  <si>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</si>
  <si>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</si>
  <si>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</si>
  <si>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</si>
  <si>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</si>
  <si>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</si>
  <si>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</si>
  <si>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</si>
  <si>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</si>
  <si>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</si>
  <si>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</si>
  <si>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</si>
  <si>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</si>
  <si>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</si>
  <si>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</si>
  <si>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</si>
  <si>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</si>
  <si>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</si>
  <si>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</si>
  <si>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</si>
  <si>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</si>
  <si>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</si>
  <si>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</si>
  <si>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</si>
  <si>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</si>
  <si>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</si>
  <si>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</si>
  <si>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</si>
  <si>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</si>
  <si>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</si>
  <si>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</si>
  <si>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</si>
  <si>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</si>
  <si>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</si>
  <si>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</si>
  <si>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</si>
  <si>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</si>
  <si>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</si>
  <si>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</si>
  <si>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</si>
  <si>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</si>
  <si>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</si>
  <si>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</si>
  <si>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</si>
  <si>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</si>
  <si>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</si>
  <si>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</si>
  <si>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</si>
  <si>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</si>
  <si>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</si>
  <si>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</si>
  <si>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</si>
  <si>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</si>
  <si>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</si>
  <si>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</si>
  <si>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</si>
  <si>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</si>
  <si>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</si>
  <si>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</si>
  <si>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</si>
  <si>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</si>
  <si>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</si>
  <si>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</si>
  <si>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</si>
  <si>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</si>
  <si>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</si>
  <si>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</si>
  <si>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</si>
  <si>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</si>
  <si>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</si>
  <si>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</si>
  <si>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</si>
  <si>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</si>
  <si>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</si>
  <si>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</si>
  <si>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</si>
  <si>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</si>
  <si>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</si>
  <si>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</si>
  <si>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</si>
  <si>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</si>
  <si>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</si>
  <si>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</si>
  <si>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</si>
  <si>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</si>
  <si>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</si>
  <si>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</si>
  <si>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</si>
  <si>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</si>
  <si>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</si>
  <si>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</si>
  <si>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</si>
  <si>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</si>
  <si>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</si>
  <si>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</si>
  <si>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</si>
  <si>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</si>
  <si>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</si>
  <si>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</si>
  <si>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</si>
  <si>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</si>
  <si>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</si>
  <si>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</si>
  <si>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</si>
  <si>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</si>
  <si>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</si>
  <si>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</si>
  <si>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</si>
  <si>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</si>
  <si>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</si>
  <si>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</si>
  <si>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</si>
  <si>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</si>
  <si>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</si>
  <si>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</si>
  <si>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</si>
  <si>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</si>
  <si>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</si>
  <si>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</si>
  <si>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</si>
  <si>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</si>
  <si>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</si>
  <si>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</si>
  <si>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</si>
  <si>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</si>
  <si>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</si>
  <si>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</si>
  <si>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</si>
  <si>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</si>
  <si>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</si>
  <si>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</si>
  <si>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</si>
  <si>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</si>
  <si>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</si>
  <si>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</si>
  <si>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</si>
  <si>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</si>
  <si>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</si>
  <si>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</si>
  <si>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</si>
  <si>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</si>
  <si>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</si>
  <si>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</si>
  <si>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</si>
  <si>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</si>
  <si>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</si>
  <si>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</si>
  <si>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</si>
  <si>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</si>
  <si>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</si>
  <si>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</si>
  <si>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</si>
  <si>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</si>
  <si>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</si>
  <si>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</si>
  <si>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</si>
  <si>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</si>
  <si>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</si>
  <si>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</si>
  <si>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</si>
  <si>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</si>
  <si>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</si>
  <si>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</si>
  <si>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</si>
  <si>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</si>
  <si>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</si>
  <si>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</si>
  <si>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</si>
  <si>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</si>
  <si>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</si>
  <si>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</si>
  <si>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</si>
  <si>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</si>
  <si>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</si>
  <si>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</si>
  <si>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</si>
  <si>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</si>
  <si>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</si>
  <si>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</si>
  <si>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</si>
  <si>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</si>
  <si>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</si>
  <si>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</si>
  <si>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</si>
  <si>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</si>
  <si>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</si>
  <si>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</si>
  <si>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</si>
  <si>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</si>
  <si>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</si>
  <si>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</si>
  <si>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</si>
  <si>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</si>
  <si>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</si>
  <si>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</si>
  <si>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</si>
  <si>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</si>
  <si>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</si>
  <si>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</si>
  <si>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</si>
  <si>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</si>
  <si>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</si>
  <si>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</si>
  <si>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</si>
  <si>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</si>
  <si>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</si>
  <si>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</si>
  <si>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</si>
  <si>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</si>
  <si>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</si>
  <si>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</si>
  <si>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</si>
  <si>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</si>
  <si>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</si>
  <si>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</si>
  <si>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</si>
  <si>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</si>
  <si>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</si>
  <si>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</si>
  <si>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</si>
  <si>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</si>
  <si>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</si>
  <si>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</si>
  <si>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</si>
  <si>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</si>
  <si>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</si>
  <si>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</si>
  <si>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</si>
  <si>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</si>
  <si>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</si>
  <si>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</si>
  <si>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</si>
  <si>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</si>
  <si>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</si>
  <si>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</si>
  <si>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</si>
  <si>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</si>
  <si>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</si>
  <si>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</si>
  <si>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</si>
  <si>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</si>
  <si>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</si>
  <si>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</si>
  <si>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</si>
  <si>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</si>
  <si>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</si>
  <si>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</si>
  <si>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</si>
  <si>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</si>
  <si>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</si>
  <si>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</si>
  <si>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</si>
  <si>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</si>
  <si>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</si>
  <si>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</si>
  <si>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</si>
  <si>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</si>
  <si>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</si>
  <si>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</si>
  <si>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</si>
  <si>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</si>
  <si>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</si>
  <si>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</si>
  <si>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</si>
  <si>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</si>
  <si>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</si>
  <si>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</si>
  <si>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</si>
  <si>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</si>
  <si>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</si>
  <si>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</si>
  <si>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</si>
  <si>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</si>
  <si>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</si>
  <si>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</si>
  <si>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</si>
  <si>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</si>
  <si>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</si>
  <si>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</si>
  <si>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</si>
  <si>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</si>
  <si>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</si>
  <si>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</si>
  <si>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</si>
  <si>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</si>
  <si>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</si>
  <si>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</si>
  <si>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</si>
  <si>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</si>
  <si>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</si>
  <si>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</si>
  <si>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</si>
  <si>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</si>
  <si>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</si>
  <si>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</si>
  <si>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</si>
  <si>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</si>
  <si>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</si>
  <si>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</si>
  <si>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</si>
  <si>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</si>
  <si>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</si>
  <si>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</si>
  <si>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</si>
  <si>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</si>
  <si>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</si>
  <si>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</si>
  <si>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</si>
  <si>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</si>
  <si>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</si>
  <si>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</si>
  <si>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</si>
  <si>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</si>
  <si>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</si>
  <si>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</si>
  <si>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</si>
  <si>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</si>
  <si>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</si>
  <si>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</si>
  <si>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</si>
  <si>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</si>
  <si>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</si>
  <si>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</si>
  <si>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</si>
  <si>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</si>
  <si>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</si>
  <si>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</si>
  <si>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</si>
  <si>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</si>
  <si>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</si>
  <si>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</si>
  <si>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</si>
  <si>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</si>
  <si>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</si>
  <si>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</si>
  <si>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</si>
  <si>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</si>
  <si>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</si>
  <si>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</si>
  <si>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</si>
  <si>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</si>
  <si>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</si>
  <si>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</si>
  <si>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</si>
  <si>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</si>
  <si>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</si>
  <si>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</si>
  <si>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</si>
  <si>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</si>
  <si>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</si>
  <si>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</si>
  <si>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</si>
  <si>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</si>
  <si>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</si>
  <si>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</si>
  <si>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</si>
  <si>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</si>
  <si>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</si>
  <si>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</si>
  <si>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</si>
  <si>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</si>
  <si>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</si>
  <si>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</si>
  <si>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</si>
  <si>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</si>
  <si>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</si>
  <si>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</si>
  <si>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</si>
  <si>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</si>
  <si>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</si>
  <si>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</si>
  <si>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</si>
  <si>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</si>
  <si>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</si>
  <si>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</si>
  <si>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</si>
  <si>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</si>
  <si>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</si>
  <si>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</si>
  <si>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</si>
  <si>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</si>
  <si>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</si>
  <si>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</si>
  <si>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</si>
  <si>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</si>
  <si>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</si>
  <si>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</si>
  <si>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</si>
  <si>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</si>
  <si>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</si>
  <si>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</si>
  <si>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</si>
  <si>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</si>
  <si>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</si>
  <si>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</si>
  <si>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</si>
  <si>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</si>
  <si>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</si>
  <si>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</si>
  <si>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</si>
  <si>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</si>
  <si>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</si>
  <si>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</si>
  <si>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</si>
  <si>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</si>
  <si>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</si>
  <si>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</si>
  <si>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</si>
  <si>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</si>
  <si>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</si>
  <si>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</si>
  <si>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</si>
  <si>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</si>
  <si>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</si>
  <si>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</si>
  <si>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</si>
  <si>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</si>
  <si>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</si>
  <si>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</si>
  <si>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</si>
  <si>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</si>
  <si>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</si>
  <si>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</si>
  <si>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</si>
  <si>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</si>
  <si>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</si>
  <si>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</si>
  <si>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</si>
  <si>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</si>
  <si>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</si>
  <si>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</si>
  <si>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</si>
  <si>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</si>
  <si>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</si>
  <si>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</si>
  <si>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</si>
  <si>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</si>
  <si>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</si>
  <si>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</si>
  <si>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</si>
  <si>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</si>
  <si>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</si>
  <si>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</si>
  <si>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</si>
  <si>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</si>
  <si>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</si>
  <si>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</si>
  <si>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</si>
  <si>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</si>
  <si>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</si>
  <si>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</si>
  <si>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</si>
  <si>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</si>
  <si>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</si>
  <si>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</si>
  <si>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</si>
  <si>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</si>
  <si>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</si>
  <si>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</si>
  <si>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</si>
  <si>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</si>
  <si>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</si>
  <si>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</si>
  <si>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</si>
  <si>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</si>
  <si>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</si>
  <si>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</si>
  <si>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</si>
  <si>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</si>
  <si>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</si>
  <si>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</si>
  <si>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</si>
  <si>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</si>
  <si>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</si>
  <si>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</si>
  <si>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</si>
  <si>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</si>
  <si>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</si>
  <si>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</si>
  <si>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</si>
  <si>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</si>
  <si>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</si>
  <si>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</si>
  <si>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</si>
  <si>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</si>
  <si>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</si>
  <si>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</si>
  <si>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</si>
  <si>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</si>
  <si>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</si>
  <si>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</si>
  <si>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</si>
  <si>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</si>
  <si>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</si>
  <si>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</si>
  <si>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</si>
  <si>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</si>
  <si>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</si>
  <si>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</si>
  <si>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</si>
  <si>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</si>
  <si>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</si>
  <si>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</si>
  <si>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</si>
  <si>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</si>
  <si>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</si>
  <si>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</si>
  <si>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</si>
  <si>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</si>
  <si>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</si>
  <si>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</si>
  <si>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</si>
  <si>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</si>
  <si>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</si>
  <si>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</si>
  <si>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</si>
  <si>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</si>
  <si>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</si>
  <si>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</si>
  <si>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</si>
  <si>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</si>
  <si>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</si>
  <si>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</si>
  <si>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</si>
  <si>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</si>
  <si>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</si>
  <si>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</si>
  <si>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</si>
  <si>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</si>
  <si>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</si>
  <si>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</si>
  <si>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</si>
  <si>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</si>
  <si>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</si>
  <si>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</si>
  <si>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</si>
  <si>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</si>
  <si>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</si>
  <si>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</si>
  <si>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</si>
  <si>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</si>
  <si>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</si>
  <si>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</si>
  <si>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</si>
  <si>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</si>
  <si>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</si>
  <si>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</si>
  <si>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</si>
  <si>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</si>
  <si>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</si>
  <si>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</si>
  <si>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</si>
  <si>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</si>
  <si>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</si>
  <si>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</si>
  <si>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</si>
  <si>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</si>
  <si>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</si>
  <si>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</si>
  <si>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</si>
  <si>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</si>
  <si>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</si>
  <si>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</si>
  <si>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</si>
  <si>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</si>
  <si>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</si>
  <si>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</si>
  <si>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</si>
  <si>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</si>
  <si>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</si>
  <si>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</si>
  <si>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</si>
  <si>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</si>
  <si>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</si>
  <si>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</si>
  <si>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</si>
  <si>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</si>
  <si>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</si>
  <si>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</si>
  <si>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</si>
  <si>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</si>
  <si>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</si>
  <si>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</si>
  <si>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</si>
  <si>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</si>
  <si>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</si>
  <si>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</si>
  <si>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</si>
  <si>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</si>
  <si>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</si>
  <si>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</si>
  <si>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</si>
  <si>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</si>
  <si>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</si>
  <si>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</si>
  <si>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</si>
  <si>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</si>
  <si>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</si>
  <si>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</si>
  <si>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</si>
  <si>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</si>
  <si>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</si>
  <si>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</si>
  <si>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</si>
  <si>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</si>
  <si>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</si>
  <si>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</si>
  <si>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</si>
  <si>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</si>
  <si>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</si>
  <si>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</si>
  <si>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</si>
  <si>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</si>
  <si>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</si>
  <si>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</si>
  <si>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</si>
  <si>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</si>
  <si>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</si>
  <si>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</si>
  <si>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</si>
  <si>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</si>
  <si>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</si>
  <si>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</si>
  <si>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</si>
  <si>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</si>
  <si>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</si>
  <si>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</si>
  <si>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</si>
  <si>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</si>
  <si>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</si>
  <si>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</si>
  <si>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</si>
  <si>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</si>
  <si>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</si>
  <si>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</si>
  <si>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</si>
  <si>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</si>
  <si>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</si>
  <si>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</si>
  <si>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</si>
  <si>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</si>
  <si>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</si>
  <si>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</si>
  <si>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</si>
  <si>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</si>
  <si>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</si>
  <si>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</si>
  <si>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</si>
  <si>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</si>
  <si>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</si>
  <si>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</si>
  <si>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</si>
  <si>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</si>
  <si>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</si>
  <si>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</si>
  <si>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</si>
  <si>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</si>
  <si>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</si>
  <si>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</si>
  <si>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</si>
  <si>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</si>
  <si>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</si>
  <si>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</si>
  <si>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</si>
  <si>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</si>
  <si>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</si>
  <si>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</si>
  <si>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</si>
  <si>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</si>
  <si>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</si>
  <si>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</si>
  <si>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</si>
  <si>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</si>
  <si>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</si>
  <si>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</si>
  <si>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</si>
  <si>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</si>
  <si>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</si>
  <si>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</si>
  <si>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</si>
  <si>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</si>
  <si>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</si>
  <si>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</si>
  <si>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</si>
  <si>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</si>
  <si>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</si>
  <si>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</si>
  <si>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</si>
  <si>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</si>
  <si>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</si>
  <si>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</si>
  <si>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</si>
  <si>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</si>
  <si>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</si>
  <si>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</si>
  <si>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</si>
  <si>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</si>
  <si>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</si>
  <si>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</si>
  <si>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</si>
  <si>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</si>
  <si>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</si>
  <si>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</si>
  <si>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</si>
  <si>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</si>
  <si>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</si>
  <si>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</si>
  <si>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</si>
  <si>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</si>
  <si>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</si>
  <si>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</si>
  <si>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</si>
  <si>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</si>
  <si>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</si>
  <si>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</si>
  <si>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</si>
  <si>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</si>
  <si>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</si>
  <si>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</si>
  <si>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</si>
  <si>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</si>
  <si>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</si>
  <si>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</si>
  <si>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</si>
  <si>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</si>
  <si>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</si>
  <si>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</si>
  <si>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</si>
  <si>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</si>
  <si>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</si>
  <si>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</si>
  <si>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</si>
  <si>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</si>
  <si>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</si>
  <si>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</si>
  <si>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</si>
  <si>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</si>
  <si>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</si>
  <si>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</si>
  <si>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</si>
  <si>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</si>
  <si>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</si>
  <si>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</si>
  <si>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</si>
  <si>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</si>
  <si>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</si>
  <si>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</si>
  <si>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</si>
  <si>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</si>
  <si>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</si>
  <si>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</si>
  <si>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</si>
  <si>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</si>
  <si>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</si>
  <si>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</si>
  <si>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</si>
  <si>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</si>
  <si>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</si>
  <si>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</si>
  <si>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</si>
  <si>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</si>
  <si>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</si>
  <si>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</si>
  <si>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</si>
  <si>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</si>
  <si>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</si>
  <si>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</si>
  <si>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</si>
  <si>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</si>
  <si>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</si>
  <si>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</si>
  <si>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</si>
  <si>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</si>
  <si>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</si>
  <si>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</si>
  <si>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</si>
  <si>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</si>
  <si>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</si>
  <si>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</si>
  <si>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</si>
  <si>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</si>
  <si>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</si>
  <si>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</si>
  <si>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</si>
  <si>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</si>
  <si>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</si>
  <si>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</si>
  <si>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</si>
  <si>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</si>
  <si>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</si>
  <si>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</si>
  <si>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</si>
  <si>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</si>
  <si>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</si>
  <si>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</si>
  <si>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</si>
  <si>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</si>
  <si>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</si>
  <si>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</si>
  <si>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</si>
  <si>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</si>
  <si>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</si>
  <si>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</si>
  <si>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</si>
  <si>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</si>
  <si>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</si>
  <si>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190/2013</t>
  </si>
  <si>
    <t>180/2014</t>
  </si>
  <si>
    <t>255/2014</t>
  </si>
  <si>
    <t>297/2014</t>
  </si>
  <si>
    <t>099/2016</t>
  </si>
  <si>
    <t>103/2016</t>
  </si>
  <si>
    <t>106/2016</t>
  </si>
  <si>
    <t>458/2016</t>
  </si>
  <si>
    <t>377/2017</t>
  </si>
  <si>
    <t>212/2018</t>
  </si>
  <si>
    <t>27/01/2016</t>
  </si>
  <si>
    <t>15/12/2016</t>
  </si>
  <si>
    <t>12/12/2016</t>
  </si>
  <si>
    <t>15/12/2017</t>
  </si>
  <si>
    <t>16/12/2017</t>
  </si>
  <si>
    <t>31/10/2018</t>
  </si>
  <si>
    <t>01/11/2018</t>
  </si>
  <si>
    <t>30/11/2018</t>
  </si>
  <si>
    <t>Atención a la primera infancia en modalidad familiar</t>
  </si>
  <si>
    <t>Atención a la primera infancia en modalidad institucional CDI</t>
  </si>
  <si>
    <t>Atención a la primera infancia en modalidad familiar e institucional CDI</t>
  </si>
  <si>
    <t>Jairo Enrique Herrera Sterling</t>
  </si>
  <si>
    <t>Calle 90 #42B1 - 36</t>
  </si>
  <si>
    <t>3176813728</t>
  </si>
  <si>
    <t>funsecaribe@gmail.com</t>
  </si>
  <si>
    <t>291</t>
  </si>
  <si>
    <t>Atención a la primera infancia en HCB FAMI y HCB tradicional</t>
  </si>
  <si>
    <t>Prestar los servicios de educación inicial en el marco de la atención integral en Desarrollo Infantil en Medio Familiar -DIMF-</t>
  </si>
  <si>
    <t>2021-47-10001242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</si>
</sst>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71" zoomScale="80" zoomScaleNormal="80" zoomScaleSheetLayoutView="40" zoomScalePageLayoutView="40" workbookViewId="0">
      <selection activeCell="H183" sqref="H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2653</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35" t="str">
        <f>HYPERLINK("#MI_Oferente_Singular!A114","CAPACIDAD RESIDUAL")</f>
        <v>CAPACIDAD RESIDUAL</v>
      </c>
      <c r="F8" s="236"/>
      <c r="G8" s="237"/>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35" t="str">
        <f>HYPERLINK("#MI_Oferente_Singular!A162","TALENTO HUMANO")</f>
        <v>TALENTO HUMANO</v>
      </c>
      <c r="F9" s="236"/>
      <c r="G9" s="237"/>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35" t="str">
        <f>HYPERLINK("#MI_Oferente_Singular!F162","INFRAESTRUCTURA")</f>
        <v>INFRAESTRUCTURA</v>
      </c>
      <c r="F10" s="236"/>
      <c r="G10" s="237"/>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0" t="s">
        <v>2704</v>
      </c>
      <c r="D15" s="35"/>
      <c r="E15" s="35"/>
      <c r="F15" s="5"/>
      <c r="G15" s="32" t="s">
        <v>1168</v>
      </c>
      <c r="H15" s="103" t="s">
        <v>711</v>
      </c>
      <c r="I15" s="32" t="s">
        <v>2624</v>
      </c>
      <c r="J15" s="108" t="s">
        <v>2626</v>
      </c>
      <c r="L15" s="219" t="s">
        <v>8</v>
      </c>
      <c r="M15" s="219"/>
      <c r="N15" s="122"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9">
        <v>901307625</v>
      </c>
      <c r="C20" s="5"/>
      <c r="D20" s="73"/>
      <c r="E20" s="5"/>
      <c r="F20" s="5"/>
      <c r="G20" s="5"/>
      <c r="H20" s="238"/>
      <c r="I20" s="143" t="s">
        <v>711</v>
      </c>
      <c r="J20" s="144" t="s">
        <v>714</v>
      </c>
      <c r="K20" s="145">
        <v>1810064800</v>
      </c>
      <c r="L20" s="146">
        <v>44242</v>
      </c>
      <c r="M20" s="146">
        <v>44561</v>
      </c>
      <c r="N20" s="129">
        <f>+(M20-L20)/30</f>
        <v>10.633333333333333</v>
      </c>
      <c r="O20" s="132"/>
      <c r="U20" s="128"/>
      <c r="V20" s="105">
        <f ca="1">NOW()</f>
        <v>44194.811289699071</v>
      </c>
      <c r="W20" s="105">
        <f ca="1">NOW()</f>
        <v>44194.811289699071</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STERLING DEL CARIBE</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2703</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2654</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0" t="s">
        <v>2664</v>
      </c>
      <c r="C48" s="111" t="s">
        <v>31</v>
      </c>
      <c r="D48" s="116" t="s">
        <v>2676</v>
      </c>
      <c r="E48" s="171">
        <v>41417</v>
      </c>
      <c r="F48" s="171">
        <v>41639</v>
      </c>
      <c r="G48" s="154">
        <f>IF(AND(E48&lt;&gt;"",F48&lt;&gt;""),((F48-E48)/30),"")</f>
        <v>7.4</v>
      </c>
      <c r="H48" s="117" t="s">
        <v>2694</v>
      </c>
      <c r="I48" s="112" t="s">
        <v>711</v>
      </c>
      <c r="J48" s="116" t="s">
        <v>397</v>
      </c>
      <c r="K48" s="118">
        <v>295628800</v>
      </c>
      <c r="L48" s="119" t="s">
        <v>1148</v>
      </c>
      <c r="M48" s="113">
        <v>1</v>
      </c>
      <c r="N48" s="119" t="s">
        <v>27</v>
      </c>
      <c r="O48" s="119" t="s">
        <v>26</v>
      </c>
      <c r="P48" s="78"/>
    </row>
    <row r="49" spans="1:16" s="6" customFormat="1" ht="24.75" customHeight="1" x14ac:dyDescent="0.25">
      <c r="A49" s="137">
        <v>2</v>
      </c>
      <c r="B49" s="117" t="s">
        <v>2664</v>
      </c>
      <c r="C49" s="119" t="s">
        <v>31</v>
      </c>
      <c r="D49" s="116" t="s">
        <v>2677</v>
      </c>
      <c r="E49" s="171">
        <v>41668</v>
      </c>
      <c r="F49" s="171">
        <v>41943</v>
      </c>
      <c r="G49" s="154">
        <f t="shared" ref="G49:G50" si="2">IF(AND(E49&lt;&gt;"",F49&lt;&gt;""),((F49-E49)/30),"")</f>
        <v>9.1666666666666661</v>
      </c>
      <c r="H49" s="117" t="s">
        <v>2694</v>
      </c>
      <c r="I49" s="116" t="s">
        <v>711</v>
      </c>
      <c r="J49" s="116" t="s">
        <v>397</v>
      </c>
      <c r="K49" s="118">
        <v>330035790</v>
      </c>
      <c r="L49" s="119" t="s">
        <v>1148</v>
      </c>
      <c r="M49" s="113">
        <v>1</v>
      </c>
      <c r="N49" s="119" t="s">
        <v>27</v>
      </c>
      <c r="O49" s="119" t="s">
        <v>26</v>
      </c>
      <c r="P49" s="78"/>
    </row>
    <row r="50" spans="1:16" s="6" customFormat="1" ht="24.75" customHeight="1" x14ac:dyDescent="0.25">
      <c r="A50" s="137">
        <v>3</v>
      </c>
      <c r="B50" s="117" t="s">
        <v>2664</v>
      </c>
      <c r="C50" s="119" t="s">
        <v>31</v>
      </c>
      <c r="D50" s="116" t="s">
        <v>2678</v>
      </c>
      <c r="E50" s="171">
        <v>41942</v>
      </c>
      <c r="F50" s="171">
        <v>41988</v>
      </c>
      <c r="G50" s="154">
        <f t="shared" si="2"/>
        <v>1.5333333333333334</v>
      </c>
      <c r="H50" s="117" t="s">
        <v>2694</v>
      </c>
      <c r="I50" s="116" t="s">
        <v>711</v>
      </c>
      <c r="J50" s="116" t="s">
        <v>397</v>
      </c>
      <c r="K50" s="118">
        <v>46377300</v>
      </c>
      <c r="L50" s="119" t="s">
        <v>1148</v>
      </c>
      <c r="M50" s="113">
        <v>1</v>
      </c>
      <c r="N50" s="119" t="s">
        <v>27</v>
      </c>
      <c r="O50" s="119" t="s">
        <v>26</v>
      </c>
      <c r="P50" s="78"/>
    </row>
    <row r="51" spans="1:16" s="6" customFormat="1" ht="24.75" customHeight="1" outlineLevel="1" x14ac:dyDescent="0.25">
      <c r="A51" s="137">
        <v>4</v>
      </c>
      <c r="B51" s="117" t="s">
        <v>2664</v>
      </c>
      <c r="C51" s="119" t="s">
        <v>31</v>
      </c>
      <c r="D51" s="116" t="s">
        <v>2679</v>
      </c>
      <c r="E51" s="171">
        <v>42003</v>
      </c>
      <c r="F51" s="171">
        <v>42369</v>
      </c>
      <c r="G51" s="154">
        <f t="shared" ref="G51:G107" si="3">IF(AND(E51&lt;&gt;"",F51&lt;&gt;""),((F51-E51)/30),"")</f>
        <v>12.2</v>
      </c>
      <c r="H51" s="117" t="s">
        <v>2694</v>
      </c>
      <c r="I51" s="116" t="s">
        <v>711</v>
      </c>
      <c r="J51" s="116" t="s">
        <v>738</v>
      </c>
      <c r="K51" s="114">
        <v>1044140500</v>
      </c>
      <c r="L51" s="119" t="s">
        <v>1148</v>
      </c>
      <c r="M51" s="113">
        <v>1</v>
      </c>
      <c r="N51" s="119" t="s">
        <v>27</v>
      </c>
      <c r="O51" s="119" t="s">
        <v>26</v>
      </c>
      <c r="P51" s="78"/>
    </row>
    <row r="52" spans="1:16" s="7" customFormat="1" ht="24.75" customHeight="1" outlineLevel="1" x14ac:dyDescent="0.25">
      <c r="A52" s="138">
        <v>5</v>
      </c>
      <c r="B52" s="117" t="s">
        <v>2664</v>
      </c>
      <c r="C52" s="119" t="s">
        <v>31</v>
      </c>
      <c r="D52" s="116" t="s">
        <v>2680</v>
      </c>
      <c r="E52" s="116" t="s">
        <v>2686</v>
      </c>
      <c r="F52" s="116" t="s">
        <v>2687</v>
      </c>
      <c r="G52" s="154">
        <f t="shared" si="3"/>
        <v>10.766666666666667</v>
      </c>
      <c r="H52" s="117" t="s">
        <v>2695</v>
      </c>
      <c r="I52" s="116" t="s">
        <v>711</v>
      </c>
      <c r="J52" s="116" t="s">
        <v>729</v>
      </c>
      <c r="K52" s="114">
        <v>1497194797</v>
      </c>
      <c r="L52" s="119" t="s">
        <v>1148</v>
      </c>
      <c r="M52" s="113">
        <v>1</v>
      </c>
      <c r="N52" s="119" t="s">
        <v>27</v>
      </c>
      <c r="O52" s="119" t="s">
        <v>26</v>
      </c>
      <c r="P52" s="79"/>
    </row>
    <row r="53" spans="1:16" s="7" customFormat="1" ht="24.75" customHeight="1" outlineLevel="1" x14ac:dyDescent="0.25">
      <c r="A53" s="138">
        <v>6</v>
      </c>
      <c r="B53" s="117" t="s">
        <v>2664</v>
      </c>
      <c r="C53" s="119" t="s">
        <v>31</v>
      </c>
      <c r="D53" s="116" t="s">
        <v>2681</v>
      </c>
      <c r="E53" s="116" t="s">
        <v>2686</v>
      </c>
      <c r="F53" s="116" t="s">
        <v>2687</v>
      </c>
      <c r="G53" s="154">
        <f t="shared" si="3"/>
        <v>10.766666666666667</v>
      </c>
      <c r="H53" s="117" t="s">
        <v>2694</v>
      </c>
      <c r="I53" s="116" t="s">
        <v>711</v>
      </c>
      <c r="J53" s="116" t="s">
        <v>397</v>
      </c>
      <c r="K53" s="114">
        <v>435900408</v>
      </c>
      <c r="L53" s="119" t="s">
        <v>1148</v>
      </c>
      <c r="M53" s="113">
        <v>1</v>
      </c>
      <c r="N53" s="119" t="s">
        <v>27</v>
      </c>
      <c r="O53" s="119" t="s">
        <v>26</v>
      </c>
      <c r="P53" s="79"/>
    </row>
    <row r="54" spans="1:16" s="7" customFormat="1" ht="24.75" customHeight="1" outlineLevel="1" x14ac:dyDescent="0.25">
      <c r="A54" s="138">
        <v>7</v>
      </c>
      <c r="B54" s="117" t="s">
        <v>2664</v>
      </c>
      <c r="C54" s="119" t="s">
        <v>31</v>
      </c>
      <c r="D54" s="116" t="s">
        <v>2682</v>
      </c>
      <c r="E54" s="116" t="s">
        <v>2686</v>
      </c>
      <c r="F54" s="116" t="s">
        <v>2687</v>
      </c>
      <c r="G54" s="154">
        <f t="shared" si="3"/>
        <v>10.766666666666667</v>
      </c>
      <c r="H54" s="117" t="s">
        <v>2694</v>
      </c>
      <c r="I54" s="116" t="s">
        <v>711</v>
      </c>
      <c r="J54" s="116" t="s">
        <v>738</v>
      </c>
      <c r="K54" s="114">
        <v>1068567975</v>
      </c>
      <c r="L54" s="119" t="s">
        <v>1148</v>
      </c>
      <c r="M54" s="113">
        <v>1</v>
      </c>
      <c r="N54" s="119" t="s">
        <v>27</v>
      </c>
      <c r="O54" s="119" t="s">
        <v>26</v>
      </c>
      <c r="P54" s="79"/>
    </row>
    <row r="55" spans="1:16" s="7" customFormat="1" ht="24.75" customHeight="1" outlineLevel="1" x14ac:dyDescent="0.25">
      <c r="A55" s="138">
        <v>8</v>
      </c>
      <c r="B55" s="117" t="s">
        <v>2664</v>
      </c>
      <c r="C55" s="119" t="s">
        <v>31</v>
      </c>
      <c r="D55" s="116" t="s">
        <v>2683</v>
      </c>
      <c r="E55" s="116" t="s">
        <v>2688</v>
      </c>
      <c r="F55" s="116" t="s">
        <v>2689</v>
      </c>
      <c r="G55" s="154">
        <f t="shared" si="3"/>
        <v>12.266666666666667</v>
      </c>
      <c r="H55" s="117" t="s">
        <v>2696</v>
      </c>
      <c r="I55" s="116" t="s">
        <v>711</v>
      </c>
      <c r="J55" s="116" t="s">
        <v>729</v>
      </c>
      <c r="K55" s="118">
        <v>3056687481</v>
      </c>
      <c r="L55" s="119" t="s">
        <v>1148</v>
      </c>
      <c r="M55" s="113">
        <v>1</v>
      </c>
      <c r="N55" s="119" t="s">
        <v>27</v>
      </c>
      <c r="O55" s="119" t="s">
        <v>26</v>
      </c>
      <c r="P55" s="79"/>
    </row>
    <row r="56" spans="1:16" s="7" customFormat="1" ht="24.75" customHeight="1" outlineLevel="1" x14ac:dyDescent="0.25">
      <c r="A56" s="138">
        <v>9</v>
      </c>
      <c r="B56" s="117" t="s">
        <v>2664</v>
      </c>
      <c r="C56" s="119" t="s">
        <v>31</v>
      </c>
      <c r="D56" s="116" t="s">
        <v>2684</v>
      </c>
      <c r="E56" s="116" t="s">
        <v>2690</v>
      </c>
      <c r="F56" s="116" t="s">
        <v>2691</v>
      </c>
      <c r="G56" s="154">
        <f t="shared" si="3"/>
        <v>10.633333333333333</v>
      </c>
      <c r="H56" s="117" t="s">
        <v>2696</v>
      </c>
      <c r="I56" s="116" t="s">
        <v>711</v>
      </c>
      <c r="J56" s="116" t="s">
        <v>729</v>
      </c>
      <c r="K56" s="118">
        <v>2513643041</v>
      </c>
      <c r="L56" s="119" t="s">
        <v>1148</v>
      </c>
      <c r="M56" s="113">
        <v>1</v>
      </c>
      <c r="N56" s="119" t="s">
        <v>27</v>
      </c>
      <c r="O56" s="119" t="s">
        <v>26</v>
      </c>
      <c r="P56" s="79"/>
    </row>
    <row r="57" spans="1:16" s="7" customFormat="1" ht="24.75" customHeight="1" outlineLevel="1" x14ac:dyDescent="0.25">
      <c r="A57" s="138">
        <v>10</v>
      </c>
      <c r="B57" s="117" t="s">
        <v>2664</v>
      </c>
      <c r="C57" s="119" t="s">
        <v>31</v>
      </c>
      <c r="D57" s="116" t="s">
        <v>2685</v>
      </c>
      <c r="E57" s="116" t="s">
        <v>2692</v>
      </c>
      <c r="F57" s="116" t="s">
        <v>2693</v>
      </c>
      <c r="G57" s="154">
        <f t="shared" si="3"/>
        <v>0.96666666666666667</v>
      </c>
      <c r="H57" s="117" t="s">
        <v>2696</v>
      </c>
      <c r="I57" s="116" t="s">
        <v>711</v>
      </c>
      <c r="J57" s="116" t="s">
        <v>729</v>
      </c>
      <c r="K57" s="118">
        <v>281125572</v>
      </c>
      <c r="L57" s="119" t="s">
        <v>1148</v>
      </c>
      <c r="M57" s="113">
        <v>1</v>
      </c>
      <c r="N57" s="119" t="s">
        <v>27</v>
      </c>
      <c r="O57" s="119" t="s">
        <v>26</v>
      </c>
      <c r="P57" s="79"/>
    </row>
    <row r="58" spans="1:16" s="7" customFormat="1" ht="24.75" customHeight="1" outlineLevel="1" x14ac:dyDescent="0.25">
      <c r="A58" s="138">
        <v>11</v>
      </c>
      <c r="B58" s="64"/>
      <c r="C58" s="65"/>
      <c r="D58" s="63"/>
      <c r="E58" s="139"/>
      <c r="F58" s="139"/>
      <c r="G58" s="154" t="str">
        <f t="shared" si="3"/>
        <v/>
      </c>
      <c r="H58" s="64"/>
      <c r="I58" s="63"/>
      <c r="J58" s="63"/>
      <c r="K58" s="66"/>
      <c r="L58" s="65"/>
      <c r="M58" s="67"/>
      <c r="N58" s="65"/>
      <c r="O58" s="65"/>
      <c r="P58" s="79"/>
    </row>
    <row r="59" spans="1:16" s="7" customFormat="1" ht="24.75" customHeight="1" outlineLevel="1" x14ac:dyDescent="0.25">
      <c r="A59" s="138">
        <v>12</v>
      </c>
      <c r="B59" s="64"/>
      <c r="C59" s="65"/>
      <c r="D59" s="63"/>
      <c r="E59" s="139"/>
      <c r="F59" s="139"/>
      <c r="G59" s="154" t="str">
        <f t="shared" si="3"/>
        <v/>
      </c>
      <c r="H59" s="64"/>
      <c r="I59" s="63"/>
      <c r="J59" s="63"/>
      <c r="K59" s="66"/>
      <c r="L59" s="65"/>
      <c r="M59" s="67"/>
      <c r="N59" s="65"/>
      <c r="O59" s="65"/>
      <c r="P59" s="79"/>
    </row>
    <row r="60" spans="1:16" s="7" customFormat="1" ht="24.75" customHeight="1" outlineLevel="1" x14ac:dyDescent="0.25">
      <c r="A60" s="138">
        <v>13</v>
      </c>
      <c r="B60" s="64"/>
      <c r="C60" s="65"/>
      <c r="D60" s="63"/>
      <c r="E60" s="139"/>
      <c r="F60" s="139"/>
      <c r="G60" s="154" t="str">
        <f t="shared" si="3"/>
        <v/>
      </c>
      <c r="H60" s="64"/>
      <c r="I60" s="63"/>
      <c r="J60" s="63"/>
      <c r="K60" s="66"/>
      <c r="L60" s="65"/>
      <c r="M60" s="67"/>
      <c r="N60" s="65"/>
      <c r="O60" s="65"/>
      <c r="P60" s="79"/>
    </row>
    <row r="61" spans="1:16" s="7" customFormat="1" ht="24.75" customHeight="1" outlineLevel="1" x14ac:dyDescent="0.25">
      <c r="A61" s="138">
        <v>14</v>
      </c>
      <c r="B61" s="64"/>
      <c r="C61" s="65"/>
      <c r="D61" s="63"/>
      <c r="E61" s="139"/>
      <c r="F61" s="139"/>
      <c r="G61" s="154" t="str">
        <f t="shared" si="3"/>
        <v/>
      </c>
      <c r="H61" s="64"/>
      <c r="I61" s="63"/>
      <c r="J61" s="63"/>
      <c r="K61" s="66"/>
      <c r="L61" s="65"/>
      <c r="M61" s="67"/>
      <c r="N61" s="65"/>
      <c r="O61" s="65"/>
      <c r="P61" s="79"/>
    </row>
    <row r="62" spans="1:16" s="7" customFormat="1" ht="24.75" customHeight="1" outlineLevel="1" x14ac:dyDescent="0.25">
      <c r="A62" s="138">
        <v>15</v>
      </c>
      <c r="B62" s="64"/>
      <c r="C62" s="65"/>
      <c r="D62" s="63"/>
      <c r="E62" s="139"/>
      <c r="F62" s="139"/>
      <c r="G62" s="154" t="str">
        <f t="shared" si="3"/>
        <v/>
      </c>
      <c r="H62" s="64"/>
      <c r="I62" s="63"/>
      <c r="J62" s="63"/>
      <c r="K62" s="66"/>
      <c r="L62" s="65"/>
      <c r="M62" s="67"/>
      <c r="N62" s="65"/>
      <c r="O62" s="65"/>
      <c r="P62" s="79"/>
    </row>
    <row r="63" spans="1:16" s="7" customFormat="1" ht="24.75" customHeight="1" outlineLevel="1" x14ac:dyDescent="0.25">
      <c r="A63" s="138">
        <v>16</v>
      </c>
      <c r="B63" s="64"/>
      <c r="C63" s="65"/>
      <c r="D63" s="63"/>
      <c r="E63" s="139"/>
      <c r="F63" s="139"/>
      <c r="G63" s="154" t="str">
        <f t="shared" si="3"/>
        <v/>
      </c>
      <c r="H63" s="64"/>
      <c r="I63" s="63"/>
      <c r="J63" s="63"/>
      <c r="K63" s="66"/>
      <c r="L63" s="65"/>
      <c r="M63" s="67"/>
      <c r="N63" s="65"/>
      <c r="O63" s="65"/>
      <c r="P63" s="79"/>
    </row>
    <row r="64" spans="1:16" s="7" customFormat="1" ht="24.75" customHeight="1" outlineLevel="1" x14ac:dyDescent="0.25">
      <c r="A64" s="138">
        <v>17</v>
      </c>
      <c r="B64" s="64"/>
      <c r="C64" s="65"/>
      <c r="D64" s="63"/>
      <c r="E64" s="139"/>
      <c r="F64" s="139"/>
      <c r="G64" s="154" t="str">
        <f t="shared" si="3"/>
        <v/>
      </c>
      <c r="H64" s="64"/>
      <c r="I64" s="63"/>
      <c r="J64" s="63"/>
      <c r="K64" s="66"/>
      <c r="L64" s="65"/>
      <c r="M64" s="67"/>
      <c r="N64" s="65"/>
      <c r="O64" s="65"/>
      <c r="P64" s="79"/>
    </row>
    <row r="65" spans="1:16" s="7" customFormat="1" ht="24.75" customHeight="1" outlineLevel="1" x14ac:dyDescent="0.25">
      <c r="A65" s="138">
        <v>18</v>
      </c>
      <c r="B65" s="64"/>
      <c r="C65" s="65"/>
      <c r="D65" s="63"/>
      <c r="E65" s="139"/>
      <c r="F65" s="139"/>
      <c r="G65" s="154" t="str">
        <f t="shared" si="3"/>
        <v/>
      </c>
      <c r="H65" s="64"/>
      <c r="I65" s="63"/>
      <c r="J65" s="63"/>
      <c r="K65" s="66"/>
      <c r="L65" s="65"/>
      <c r="M65" s="67"/>
      <c r="N65" s="65"/>
      <c r="O65" s="65"/>
      <c r="P65" s="79"/>
    </row>
    <row r="66" spans="1:16" s="7" customFormat="1" ht="24.75" customHeight="1" outlineLevel="1" x14ac:dyDescent="0.25">
      <c r="A66" s="138">
        <v>19</v>
      </c>
      <c r="B66" s="64"/>
      <c r="C66" s="65"/>
      <c r="D66" s="63"/>
      <c r="E66" s="139"/>
      <c r="F66" s="139"/>
      <c r="G66" s="154" t="str">
        <f t="shared" si="3"/>
        <v/>
      </c>
      <c r="H66" s="64"/>
      <c r="I66" s="63"/>
      <c r="J66" s="63"/>
      <c r="K66" s="66"/>
      <c r="L66" s="65"/>
      <c r="M66" s="67"/>
      <c r="N66" s="65"/>
      <c r="O66" s="65"/>
      <c r="P66" s="79"/>
    </row>
    <row r="67" spans="1:16" s="7" customFormat="1" ht="24.75" customHeight="1" outlineLevel="1" x14ac:dyDescent="0.25">
      <c r="A67" s="138">
        <v>20</v>
      </c>
      <c r="B67" s="64"/>
      <c r="C67" s="65"/>
      <c r="D67" s="63"/>
      <c r="E67" s="139"/>
      <c r="F67" s="139"/>
      <c r="G67" s="154" t="str">
        <f t="shared" si="3"/>
        <v/>
      </c>
      <c r="H67" s="64"/>
      <c r="I67" s="63"/>
      <c r="J67" s="63"/>
      <c r="K67" s="66"/>
      <c r="L67" s="65"/>
      <c r="M67" s="67"/>
      <c r="N67" s="65"/>
      <c r="O67" s="65"/>
      <c r="P67" s="79"/>
    </row>
    <row r="68" spans="1:16" s="7" customFormat="1" ht="24.75" customHeight="1" outlineLevel="1" x14ac:dyDescent="0.25">
      <c r="A68" s="138">
        <v>21</v>
      </c>
      <c r="B68" s="64"/>
      <c r="C68" s="65"/>
      <c r="D68" s="63"/>
      <c r="E68" s="139"/>
      <c r="F68" s="139"/>
      <c r="G68" s="154" t="str">
        <f t="shared" si="3"/>
        <v/>
      </c>
      <c r="H68" s="64"/>
      <c r="I68" s="63"/>
      <c r="J68" s="63"/>
      <c r="K68" s="66"/>
      <c r="L68" s="65"/>
      <c r="M68" s="67"/>
      <c r="N68" s="65"/>
      <c r="O68" s="65"/>
      <c r="P68" s="79"/>
    </row>
    <row r="69" spans="1:16" s="7" customFormat="1" ht="24.75" customHeight="1" outlineLevel="1" x14ac:dyDescent="0.25">
      <c r="A69" s="138">
        <v>22</v>
      </c>
      <c r="B69" s="64"/>
      <c r="C69" s="65"/>
      <c r="D69" s="63"/>
      <c r="E69" s="139"/>
      <c r="F69" s="139"/>
      <c r="G69" s="154" t="str">
        <f t="shared" si="3"/>
        <v/>
      </c>
      <c r="H69" s="64"/>
      <c r="I69" s="63"/>
      <c r="J69" s="63"/>
      <c r="K69" s="66"/>
      <c r="L69" s="65"/>
      <c r="M69" s="67"/>
      <c r="N69" s="65"/>
      <c r="O69" s="65"/>
      <c r="P69" s="79"/>
    </row>
    <row r="70" spans="1:16" s="7" customFormat="1" ht="24.75" customHeight="1" outlineLevel="1" x14ac:dyDescent="0.25">
      <c r="A70" s="138">
        <v>23</v>
      </c>
      <c r="B70" s="64"/>
      <c r="C70" s="65"/>
      <c r="D70" s="63"/>
      <c r="E70" s="139"/>
      <c r="F70" s="139"/>
      <c r="G70" s="154" t="str">
        <f t="shared" si="3"/>
        <v/>
      </c>
      <c r="H70" s="64"/>
      <c r="I70" s="63"/>
      <c r="J70" s="63"/>
      <c r="K70" s="66"/>
      <c r="L70" s="65"/>
      <c r="M70" s="67"/>
      <c r="N70" s="65"/>
      <c r="O70" s="65"/>
      <c r="P70" s="79"/>
    </row>
    <row r="71" spans="1:16" s="7" customFormat="1" ht="24.75" customHeight="1" outlineLevel="1" x14ac:dyDescent="0.25">
      <c r="A71" s="138">
        <v>24</v>
      </c>
      <c r="B71" s="64"/>
      <c r="C71" s="65"/>
      <c r="D71" s="63"/>
      <c r="E71" s="139"/>
      <c r="F71" s="139"/>
      <c r="G71" s="154" t="str">
        <f t="shared" si="3"/>
        <v/>
      </c>
      <c r="H71" s="64"/>
      <c r="I71" s="63"/>
      <c r="J71" s="63"/>
      <c r="K71" s="66"/>
      <c r="L71" s="65"/>
      <c r="M71" s="67"/>
      <c r="N71" s="65"/>
      <c r="O71" s="65"/>
      <c r="P71" s="79"/>
    </row>
    <row r="72" spans="1:16" s="7" customFormat="1" ht="24.75" customHeight="1" outlineLevel="1" x14ac:dyDescent="0.25">
      <c r="A72" s="138">
        <v>25</v>
      </c>
      <c r="B72" s="64"/>
      <c r="C72" s="65"/>
      <c r="D72" s="63"/>
      <c r="E72" s="139"/>
      <c r="F72" s="139"/>
      <c r="G72" s="154" t="str">
        <f t="shared" si="3"/>
        <v/>
      </c>
      <c r="H72" s="64"/>
      <c r="I72" s="63"/>
      <c r="J72" s="63"/>
      <c r="K72" s="66"/>
      <c r="L72" s="65"/>
      <c r="M72" s="67"/>
      <c r="N72" s="65"/>
      <c r="O72" s="65"/>
      <c r="P72" s="79"/>
    </row>
    <row r="73" spans="1:16" s="7" customFormat="1" ht="24.75" customHeight="1" outlineLevel="1" x14ac:dyDescent="0.25">
      <c r="A73" s="138">
        <v>26</v>
      </c>
      <c r="B73" s="64"/>
      <c r="C73" s="65"/>
      <c r="D73" s="63"/>
      <c r="E73" s="139"/>
      <c r="F73" s="139"/>
      <c r="G73" s="154" t="str">
        <f t="shared" si="3"/>
        <v/>
      </c>
      <c r="H73" s="64"/>
      <c r="I73" s="63"/>
      <c r="J73" s="63"/>
      <c r="K73" s="66"/>
      <c r="L73" s="65"/>
      <c r="M73" s="67"/>
      <c r="N73" s="65"/>
      <c r="O73" s="65"/>
      <c r="P73" s="79"/>
    </row>
    <row r="74" spans="1:16" s="7" customFormat="1" ht="24.75" customHeight="1" outlineLevel="1" x14ac:dyDescent="0.25">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x14ac:dyDescent="0.25">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x14ac:dyDescent="0.25">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x14ac:dyDescent="0.25">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x14ac:dyDescent="0.2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7"/>
      <c r="C91" s="119"/>
      <c r="D91" s="116"/>
      <c r="E91" s="139"/>
      <c r="F91" s="139"/>
      <c r="G91" s="154" t="str">
        <f t="shared" si="3"/>
        <v/>
      </c>
      <c r="H91" s="117"/>
      <c r="I91" s="116"/>
      <c r="J91" s="116"/>
      <c r="K91" s="118"/>
      <c r="L91" s="119"/>
      <c r="M91" s="113"/>
      <c r="N91" s="119"/>
      <c r="O91" s="119"/>
      <c r="P91" s="79"/>
    </row>
    <row r="92" spans="1:16" s="7" customFormat="1" ht="24.75" customHeight="1" outlineLevel="1" x14ac:dyDescent="0.25">
      <c r="A92" s="137">
        <v>45</v>
      </c>
      <c r="B92" s="117"/>
      <c r="C92" s="119"/>
      <c r="D92" s="116"/>
      <c r="E92" s="139"/>
      <c r="F92" s="139"/>
      <c r="G92" s="154" t="str">
        <f t="shared" si="3"/>
        <v/>
      </c>
      <c r="H92" s="117"/>
      <c r="I92" s="116"/>
      <c r="J92" s="116"/>
      <c r="K92" s="118"/>
      <c r="L92" s="119"/>
      <c r="M92" s="113"/>
      <c r="N92" s="119"/>
      <c r="O92" s="119"/>
      <c r="P92" s="79"/>
    </row>
    <row r="93" spans="1:16" s="7" customFormat="1" ht="24.75" customHeight="1" outlineLevel="1" x14ac:dyDescent="0.25">
      <c r="A93" s="137">
        <v>46</v>
      </c>
      <c r="B93" s="117"/>
      <c r="C93" s="119"/>
      <c r="D93" s="116"/>
      <c r="E93" s="139"/>
      <c r="F93" s="139"/>
      <c r="G93" s="154" t="str">
        <f t="shared" si="3"/>
        <v/>
      </c>
      <c r="H93" s="117"/>
      <c r="I93" s="116"/>
      <c r="J93" s="116"/>
      <c r="K93" s="118"/>
      <c r="L93" s="119"/>
      <c r="M93" s="113"/>
      <c r="N93" s="119"/>
      <c r="O93" s="119"/>
      <c r="P93" s="79"/>
    </row>
    <row r="94" spans="1:16" s="7" customFormat="1" ht="24.75" customHeight="1" outlineLevel="1" x14ac:dyDescent="0.25">
      <c r="A94" s="137">
        <v>47</v>
      </c>
      <c r="B94" s="117"/>
      <c r="C94" s="119"/>
      <c r="D94" s="116"/>
      <c r="E94" s="139"/>
      <c r="F94" s="139"/>
      <c r="G94" s="154" t="str">
        <f t="shared" si="3"/>
        <v/>
      </c>
      <c r="H94" s="117"/>
      <c r="I94" s="116"/>
      <c r="J94" s="116"/>
      <c r="K94" s="118"/>
      <c r="L94" s="119"/>
      <c r="M94" s="113"/>
      <c r="N94" s="119"/>
      <c r="O94" s="119"/>
      <c r="P94" s="79"/>
    </row>
    <row r="95" spans="1:16" s="7" customFormat="1" ht="24.75" customHeight="1" outlineLevel="1" x14ac:dyDescent="0.25">
      <c r="A95" s="138">
        <v>48</v>
      </c>
      <c r="B95" s="117"/>
      <c r="C95" s="119"/>
      <c r="D95" s="116"/>
      <c r="E95" s="139"/>
      <c r="F95" s="139"/>
      <c r="G95" s="154" t="str">
        <f t="shared" si="3"/>
        <v/>
      </c>
      <c r="H95" s="117"/>
      <c r="I95" s="116"/>
      <c r="J95" s="116"/>
      <c r="K95" s="118"/>
      <c r="L95" s="119"/>
      <c r="M95" s="113"/>
      <c r="N95" s="119"/>
      <c r="O95" s="119"/>
      <c r="P95" s="79"/>
    </row>
    <row r="96" spans="1:16" s="7" customFormat="1" ht="24.75" customHeight="1" outlineLevel="1" x14ac:dyDescent="0.25">
      <c r="A96" s="138">
        <v>49</v>
      </c>
      <c r="B96" s="117"/>
      <c r="C96" s="119"/>
      <c r="D96" s="116"/>
      <c r="E96" s="139"/>
      <c r="F96" s="139"/>
      <c r="G96" s="154" t="str">
        <f t="shared" si="3"/>
        <v/>
      </c>
      <c r="H96" s="117"/>
      <c r="I96" s="116"/>
      <c r="J96" s="116"/>
      <c r="K96" s="118"/>
      <c r="L96" s="119"/>
      <c r="M96" s="113"/>
      <c r="N96" s="119"/>
      <c r="O96" s="119"/>
      <c r="P96" s="79"/>
    </row>
    <row r="97" spans="1:16" s="7" customFormat="1" ht="24.75" customHeight="1" outlineLevel="1" x14ac:dyDescent="0.25">
      <c r="A97" s="138">
        <v>50</v>
      </c>
      <c r="B97" s="117"/>
      <c r="C97" s="119"/>
      <c r="D97" s="116"/>
      <c r="E97" s="139"/>
      <c r="F97" s="139"/>
      <c r="G97" s="154" t="str">
        <f t="shared" si="3"/>
        <v/>
      </c>
      <c r="H97" s="117"/>
      <c r="I97" s="116"/>
      <c r="J97" s="116"/>
      <c r="K97" s="118"/>
      <c r="L97" s="119"/>
      <c r="M97" s="113"/>
      <c r="N97" s="119"/>
      <c r="O97" s="119"/>
      <c r="P97" s="79"/>
    </row>
    <row r="98" spans="1:16" s="7" customFormat="1" ht="24.75" customHeight="1" outlineLevel="1" x14ac:dyDescent="0.25">
      <c r="A98" s="138">
        <v>51</v>
      </c>
      <c r="B98" s="117"/>
      <c r="C98" s="119"/>
      <c r="D98" s="116"/>
      <c r="E98" s="139"/>
      <c r="F98" s="139"/>
      <c r="G98" s="154" t="str">
        <f t="shared" si="3"/>
        <v/>
      </c>
      <c r="H98" s="117"/>
      <c r="I98" s="116"/>
      <c r="J98" s="116"/>
      <c r="K98" s="118"/>
      <c r="L98" s="119"/>
      <c r="M98" s="113"/>
      <c r="N98" s="119"/>
      <c r="O98" s="119"/>
      <c r="P98" s="79"/>
    </row>
    <row r="99" spans="1:16" s="7" customFormat="1" ht="24.75" customHeight="1" outlineLevel="1" x14ac:dyDescent="0.25">
      <c r="A99" s="138">
        <v>52</v>
      </c>
      <c r="B99" s="117"/>
      <c r="C99" s="119"/>
      <c r="D99" s="116"/>
      <c r="E99" s="139"/>
      <c r="F99" s="139"/>
      <c r="G99" s="154" t="str">
        <f t="shared" si="3"/>
        <v/>
      </c>
      <c r="H99" s="117"/>
      <c r="I99" s="116"/>
      <c r="J99" s="116"/>
      <c r="K99" s="118"/>
      <c r="L99" s="119"/>
      <c r="M99" s="113"/>
      <c r="N99" s="119"/>
      <c r="O99" s="119"/>
      <c r="P99" s="79"/>
    </row>
    <row r="100" spans="1:16" s="7" customFormat="1" ht="24.75" customHeight="1" outlineLevel="1" x14ac:dyDescent="0.25">
      <c r="A100" s="138">
        <v>53</v>
      </c>
      <c r="B100" s="117"/>
      <c r="C100" s="119"/>
      <c r="D100" s="116"/>
      <c r="E100" s="139"/>
      <c r="F100" s="139"/>
      <c r="G100" s="154" t="str">
        <f t="shared" si="3"/>
        <v/>
      </c>
      <c r="H100" s="117"/>
      <c r="I100" s="116"/>
      <c r="J100" s="116"/>
      <c r="K100" s="118"/>
      <c r="L100" s="119"/>
      <c r="M100" s="113"/>
      <c r="N100" s="119"/>
      <c r="O100" s="119"/>
      <c r="P100" s="79"/>
    </row>
    <row r="101" spans="1:16" s="7" customFormat="1" ht="24.75" customHeight="1" outlineLevel="1" x14ac:dyDescent="0.25">
      <c r="A101" s="138">
        <v>54</v>
      </c>
      <c r="B101" s="117"/>
      <c r="C101" s="119"/>
      <c r="D101" s="116"/>
      <c r="E101" s="139"/>
      <c r="F101" s="139"/>
      <c r="G101" s="154" t="str">
        <f t="shared" si="3"/>
        <v/>
      </c>
      <c r="H101" s="117"/>
      <c r="I101" s="116"/>
      <c r="J101" s="116"/>
      <c r="K101" s="118"/>
      <c r="L101" s="119"/>
      <c r="M101" s="113"/>
      <c r="N101" s="119"/>
      <c r="O101" s="119"/>
      <c r="P101" s="79"/>
    </row>
    <row r="102" spans="1:16" s="7" customFormat="1" ht="24.75" customHeight="1" outlineLevel="1" x14ac:dyDescent="0.25">
      <c r="A102" s="138">
        <v>55</v>
      </c>
      <c r="B102" s="117"/>
      <c r="C102" s="119"/>
      <c r="D102" s="116"/>
      <c r="E102" s="139"/>
      <c r="F102" s="139"/>
      <c r="G102" s="154" t="str">
        <f t="shared" si="3"/>
        <v/>
      </c>
      <c r="H102" s="117"/>
      <c r="I102" s="116"/>
      <c r="J102" s="116"/>
      <c r="K102" s="118"/>
      <c r="L102" s="119"/>
      <c r="M102" s="113"/>
      <c r="N102" s="119"/>
      <c r="O102" s="119"/>
      <c r="P102" s="79"/>
    </row>
    <row r="103" spans="1:16" s="7" customFormat="1" ht="24.75" customHeight="1" outlineLevel="1" x14ac:dyDescent="0.25">
      <c r="A103" s="138">
        <v>56</v>
      </c>
      <c r="B103" s="117"/>
      <c r="C103" s="119"/>
      <c r="D103" s="116"/>
      <c r="E103" s="139"/>
      <c r="F103" s="139"/>
      <c r="G103" s="154" t="str">
        <f t="shared" si="3"/>
        <v/>
      </c>
      <c r="H103" s="117"/>
      <c r="I103" s="116"/>
      <c r="J103" s="116"/>
      <c r="K103" s="118"/>
      <c r="L103" s="119"/>
      <c r="M103" s="113"/>
      <c r="N103" s="119"/>
      <c r="O103" s="119"/>
      <c r="P103" s="79"/>
    </row>
    <row r="104" spans="1:16" s="7" customFormat="1" ht="24.75" customHeight="1" outlineLevel="1" x14ac:dyDescent="0.25">
      <c r="A104" s="138">
        <v>57</v>
      </c>
      <c r="B104" s="117"/>
      <c r="C104" s="119"/>
      <c r="D104" s="116"/>
      <c r="E104" s="139"/>
      <c r="F104" s="139"/>
      <c r="G104" s="154" t="str">
        <f t="shared" si="3"/>
        <v/>
      </c>
      <c r="H104" s="117"/>
      <c r="I104" s="116"/>
      <c r="J104" s="116"/>
      <c r="K104" s="118"/>
      <c r="L104" s="119"/>
      <c r="M104" s="113"/>
      <c r="N104" s="119"/>
      <c r="O104" s="119"/>
      <c r="P104" s="79"/>
    </row>
    <row r="105" spans="1:16" s="7" customFormat="1" ht="24.75" customHeight="1" outlineLevel="1" x14ac:dyDescent="0.25">
      <c r="A105" s="138">
        <v>58</v>
      </c>
      <c r="B105" s="117"/>
      <c r="C105" s="119"/>
      <c r="D105" s="116"/>
      <c r="E105" s="139"/>
      <c r="F105" s="139"/>
      <c r="G105" s="154" t="str">
        <f t="shared" si="3"/>
        <v/>
      </c>
      <c r="H105" s="117"/>
      <c r="I105" s="116"/>
      <c r="J105" s="116"/>
      <c r="K105" s="118"/>
      <c r="L105" s="119"/>
      <c r="M105" s="113"/>
      <c r="N105" s="119"/>
      <c r="O105" s="119"/>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2655</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2664</v>
      </c>
      <c r="C114" s="157" t="s">
        <v>31</v>
      </c>
      <c r="D114" s="115" t="s">
        <v>2701</v>
      </c>
      <c r="E114" s="139">
        <v>44176</v>
      </c>
      <c r="F114" s="139">
        <v>44773</v>
      </c>
      <c r="G114" s="154">
        <f>IF(AND(E114&lt;&gt;"",F114&lt;&gt;""),((F114-E114)/30),"")</f>
        <v>19.899999999999999</v>
      </c>
      <c r="H114" s="117" t="s">
        <v>2702</v>
      </c>
      <c r="I114" s="116" t="s">
        <v>711</v>
      </c>
      <c r="J114" s="116" t="s">
        <v>721</v>
      </c>
      <c r="K114" s="118">
        <v>2593677156</v>
      </c>
      <c r="L114" s="100">
        <f>+IF(AND(K114&gt;0,O114="Ejecución"),(K114/877802)*Tabla28[[#This Row],[% participación]],IF(AND(K114&gt;0,O114&lt;&gt;"Ejecución"),"-",""))</f>
        <v>2954.740540577488</v>
      </c>
      <c r="M114" s="119" t="s">
        <v>1148</v>
      </c>
      <c r="N114" s="167">
        <v>1</v>
      </c>
      <c r="O114" s="156" t="s">
        <v>1150</v>
      </c>
      <c r="P114" s="78"/>
    </row>
    <row r="115" spans="1:16" s="6" customFormat="1" ht="24.75" customHeight="1" x14ac:dyDescent="0.25">
      <c r="A115" s="137">
        <v>2</v>
      </c>
      <c r="B115" s="155" t="s">
        <v>2664</v>
      </c>
      <c r="C115" s="157" t="s">
        <v>31</v>
      </c>
      <c r="D115" s="63"/>
      <c r="E115" s="139"/>
      <c r="F115" s="139"/>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25">
      <c r="A116" s="137">
        <v>3</v>
      </c>
      <c r="B116" s="155" t="s">
        <v>2664</v>
      </c>
      <c r="C116" s="157" t="s">
        <v>31</v>
      </c>
      <c r="D116" s="63"/>
      <c r="E116" s="139"/>
      <c r="F116" s="139"/>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2664</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2664</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2664</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2664</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2664</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2664</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2664</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2664</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2664</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2664</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2664</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2664</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2664</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2664</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2664</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2664</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2664</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2664</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2664</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2664</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2664</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2664</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2664</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2664</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2664</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2664</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2664</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2664</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2664</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2664</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2664</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2664</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2664</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2664</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2664</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2664</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2664</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2664</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2664</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2664</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2664</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2664</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2664</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2664</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2657</v>
      </c>
      <c r="C168" s="229"/>
      <c r="D168" s="229"/>
      <c r="E168" s="8"/>
      <c r="F168" s="5"/>
      <c r="H168" s="81" t="s">
        <v>2656</v>
      </c>
      <c r="I168" s="210"/>
      <c r="J168" s="211"/>
      <c r="K168" s="211"/>
      <c r="L168" s="211"/>
      <c r="M168" s="211"/>
      <c r="N168" s="211"/>
      <c r="O168" s="21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2667</v>
      </c>
      <c r="B172" s="200"/>
      <c r="C172" s="200"/>
      <c r="D172" s="200"/>
      <c r="E172" s="200"/>
      <c r="F172" s="200"/>
      <c r="G172" s="200"/>
      <c r="H172" s="200"/>
      <c r="I172" s="200"/>
      <c r="J172" s="200"/>
      <c r="K172" s="200"/>
      <c r="L172" s="200"/>
      <c r="M172" s="200"/>
      <c r="N172" s="200"/>
      <c r="O172" s="201"/>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2668</v>
      </c>
      <c r="C176" s="220"/>
      <c r="D176" s="220"/>
      <c r="E176" s="220"/>
      <c r="F176" s="220"/>
      <c r="G176" s="220"/>
      <c r="H176" s="20"/>
      <c r="I176" s="173" t="s">
        <v>2674</v>
      </c>
      <c r="J176" s="174"/>
      <c r="K176" s="174"/>
      <c r="L176" s="174"/>
      <c r="M176" s="174"/>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25" x14ac:dyDescent="0.25">
      <c r="A178" s="9"/>
      <c r="B178" s="224"/>
      <c r="C178" s="225"/>
      <c r="D178" s="226"/>
      <c r="E178" s="161"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8"/>
      <c r="Z178" s="159" t="str">
        <f>IF(Y178&gt;0,SUM(E180+Y178),"")</f>
        <v/>
      </c>
      <c r="AA178" s="19"/>
      <c r="AB178" s="19"/>
    </row>
    <row r="179" spans="1:28" ht="23.25" x14ac:dyDescent="0.25">
      <c r="A179" s="9"/>
      <c r="B179" s="186" t="s">
        <v>2668</v>
      </c>
      <c r="C179" s="186"/>
      <c r="D179" s="186"/>
      <c r="E179" s="165">
        <v>0.02</v>
      </c>
      <c r="F179" s="164">
        <v>0.03</v>
      </c>
      <c r="G179" s="159">
        <f>IF(F179&gt;0,SUM(E179+F179),"")</f>
        <v>0.05</v>
      </c>
      <c r="H179" s="5"/>
      <c r="I179" s="186" t="s">
        <v>2670</v>
      </c>
      <c r="J179" s="186"/>
      <c r="K179" s="186"/>
      <c r="L179" s="186"/>
      <c r="M179" s="166">
        <v>0.02</v>
      </c>
      <c r="O179" s="8"/>
      <c r="Q179" s="19"/>
      <c r="R179" s="153">
        <f>IF(M179&gt;0,SUM(L179+M179),"")</f>
        <v>0.02</v>
      </c>
      <c r="T179" s="19"/>
      <c r="U179" s="232" t="s">
        <v>1166</v>
      </c>
      <c r="V179" s="232"/>
      <c r="W179" s="232"/>
      <c r="X179" s="24">
        <v>0.02</v>
      </c>
      <c r="Y179" s="158"/>
      <c r="Z179" s="159" t="str">
        <f>IF(Y179&gt;0,SUM(E181+Y179),"")</f>
        <v/>
      </c>
      <c r="AA179" s="19"/>
      <c r="AB179" s="19"/>
    </row>
    <row r="180" spans="1:28" ht="23.25" hidden="1" x14ac:dyDescent="0.25">
      <c r="A180" s="9"/>
      <c r="B180" s="172"/>
      <c r="C180" s="172"/>
      <c r="D180" s="172"/>
      <c r="E180" s="163"/>
      <c r="H180" s="5"/>
      <c r="I180" s="172"/>
      <c r="J180" s="172"/>
      <c r="K180" s="172"/>
      <c r="L180" s="172"/>
      <c r="M180" s="5"/>
      <c r="O180" s="8"/>
      <c r="Q180" s="19"/>
      <c r="R180" s="153" t="str">
        <f>IF(S180&gt;0,SUM(L180+S180),"")</f>
        <v/>
      </c>
      <c r="S180" s="158"/>
      <c r="T180" s="19"/>
      <c r="U180" s="232" t="s">
        <v>1167</v>
      </c>
      <c r="V180" s="232"/>
      <c r="W180" s="232"/>
      <c r="X180" s="24">
        <v>0.03</v>
      </c>
      <c r="Y180" s="158"/>
      <c r="Z180" s="159" t="str">
        <f>IF(Y180&gt;0,SUM(E182+Y180),"")</f>
        <v/>
      </c>
      <c r="AA180" s="19"/>
      <c r="AB180" s="19"/>
    </row>
    <row r="181" spans="1:28" ht="23.25" hidden="1" x14ac:dyDescent="0.25">
      <c r="A181" s="9"/>
      <c r="B181" s="172"/>
      <c r="C181" s="172"/>
      <c r="D181" s="172"/>
      <c r="E181" s="163"/>
      <c r="H181" s="5"/>
      <c r="I181" s="172"/>
      <c r="J181" s="172"/>
      <c r="K181" s="172"/>
      <c r="L181" s="172"/>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2"/>
      <c r="C182" s="172"/>
      <c r="D182" s="172"/>
      <c r="E182" s="163"/>
      <c r="H182" s="5"/>
      <c r="I182" s="172"/>
      <c r="J182" s="172"/>
      <c r="K182" s="172"/>
      <c r="L182" s="172"/>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3" t="str">
        <f>IF(S183&gt;0,SUM(L183+S183),"")</f>
        <v/>
      </c>
      <c r="S183" s="158"/>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0">
        <f>+SUM(G179:G182)</f>
        <v>0.05</v>
      </c>
      <c r="D185" s="91" t="s">
        <v>2628</v>
      </c>
      <c r="E185" s="94">
        <f>+(C185*SUM(K20:K35))</f>
        <v>90503240</v>
      </c>
      <c r="F185" s="92"/>
      <c r="G185" s="93"/>
      <c r="H185" s="88"/>
      <c r="I185" s="90" t="s">
        <v>2627</v>
      </c>
      <c r="J185" s="160">
        <f>+SUM(M179:M183)</f>
        <v>0.02</v>
      </c>
      <c r="K185" s="231" t="s">
        <v>2628</v>
      </c>
      <c r="L185" s="231"/>
      <c r="M185" s="94">
        <f>+J185*(SUM(K20:K35))</f>
        <v>36201296</v>
      </c>
      <c r="N185" s="95"/>
      <c r="O185" s="96"/>
    </row>
    <row r="186" spans="1:28" ht="15.75" thickBot="1" x14ac:dyDescent="0.3">
      <c r="A186" s="10"/>
      <c r="B186" s="97"/>
      <c r="C186" s="97"/>
      <c r="D186" s="97"/>
      <c r="E186" s="97"/>
      <c r="F186" s="97"/>
      <c r="G186" s="97"/>
      <c r="H186" s="97"/>
      <c r="I186" s="162" t="s">
        <v>2672</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0" t="s">
        <v>2636</v>
      </c>
      <c r="C192" s="190"/>
      <c r="E192" s="5" t="s">
        <v>20</v>
      </c>
      <c r="H192" s="26" t="s">
        <v>24</v>
      </c>
      <c r="J192" s="5" t="s">
        <v>2637</v>
      </c>
      <c r="K192" s="5"/>
      <c r="M192" s="5"/>
      <c r="N192" s="5"/>
      <c r="O192" s="8"/>
      <c r="Q192" s="148"/>
      <c r="R192" s="149"/>
      <c r="S192" s="149"/>
      <c r="T192" s="148"/>
    </row>
    <row r="193" spans="1:18" x14ac:dyDescent="0.25">
      <c r="A193" s="9"/>
      <c r="C193" s="121">
        <v>43740</v>
      </c>
      <c r="D193" s="5"/>
      <c r="E193" s="120">
        <v>1661</v>
      </c>
      <c r="F193" s="5"/>
      <c r="G193" s="5"/>
      <c r="H193" s="141" t="s">
        <v>2697</v>
      </c>
      <c r="J193" s="5"/>
      <c r="K193" s="121">
        <v>41417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0" t="s">
        <v>2658</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2698</v>
      </c>
      <c r="J211" s="27" t="s">
        <v>2622</v>
      </c>
      <c r="K211" s="142" t="s">
        <v>2698</v>
      </c>
      <c r="L211" s="21"/>
      <c r="M211" s="21"/>
      <c r="N211" s="21"/>
      <c r="O211" s="8"/>
    </row>
    <row r="212" spans="1:15" x14ac:dyDescent="0.25">
      <c r="A212" s="9"/>
      <c r="B212" s="27" t="s">
        <v>2619</v>
      </c>
      <c r="C212" s="141" t="s">
        <v>2697</v>
      </c>
      <c r="D212" s="21"/>
      <c r="G212" s="27" t="s">
        <v>2621</v>
      </c>
      <c r="H212" s="142" t="s">
        <v>2699</v>
      </c>
      <c r="J212" s="27" t="s">
        <v>2623</v>
      </c>
      <c r="K212" s="141"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www.w3.org/XML/1998/namespace"/>
    <ds:schemaRef ds:uri="http://purl.org/dc/terms/"/>
    <ds:schemaRef ds:uri="a65d333d-5b59-4810-bc94-b80d9325abbc"/>
    <ds:schemaRef ds:uri="http://schemas.microsoft.com/office/infopath/2007/PartnerControls"/>
    <ds:schemaRef ds:uri="http://schemas.openxmlformats.org/package/2006/metadata/core-properties"/>
    <ds:schemaRef ds:uri="http://schemas.microsoft.com/office/2006/documentManagement/types"/>
    <ds:schemaRef ds:uri="4fb10211-09fb-4e80-9f0b-184718d5d98c"/>
    <ds:schemaRef ds:uri="http://schemas.microsoft.com/office/2006/metadata/properties"/>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2020-12-30T00:28:17Z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