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<sst xmlns="http://schemas.openxmlformats.org/spreadsheetml/2006/main" count="4709" uniqueCount="2789">
  <si>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</si>
  <si>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</si>
  <si>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</si>
  <si>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</si>
  <si>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</si>
  <si>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</si>
  <si>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</si>
  <si>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</si>
  <si>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</si>
  <si>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</si>
  <si>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</si>
  <si>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</si>
  <si>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</si>
  <si>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</si>
  <si>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</si>
  <si>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</si>
  <si>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</si>
  <si>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</si>
  <si>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</si>
  <si>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</si>
  <si>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</si>
  <si>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</si>
  <si>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</si>
  <si>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</si>
  <si>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</si>
  <si>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</si>
  <si>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</si>
  <si>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</si>
  <si>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</si>
  <si>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</si>
  <si>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</si>
  <si>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</si>
  <si>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</si>
  <si>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</si>
  <si>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</si>
  <si>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</si>
  <si>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</si>
  <si>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</si>
  <si>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</si>
  <si>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</si>
  <si>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</si>
  <si>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</si>
  <si>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</si>
  <si>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</si>
  <si>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</si>
  <si>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</si>
  <si>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</si>
  <si>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</si>
  <si>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</si>
  <si>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</si>
  <si>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</si>
  <si>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</si>
  <si>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</si>
  <si>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</si>
  <si>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</si>
  <si>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</si>
  <si>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</si>
  <si>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</si>
  <si>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</si>
  <si>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</si>
  <si>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</si>
  <si>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</si>
  <si>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</si>
  <si>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</si>
  <si>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</si>
  <si>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</si>
  <si>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</si>
  <si>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</si>
  <si>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</si>
  <si>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</si>
  <si>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</si>
  <si>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</si>
  <si>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</si>
  <si>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</si>
  <si>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</si>
  <si>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</si>
  <si>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</si>
  <si>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</si>
  <si>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</si>
  <si>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</si>
  <si>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</si>
  <si>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</si>
  <si>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</si>
  <si>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</si>
  <si>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</si>
  <si>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</si>
  <si>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</si>
  <si>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</si>
  <si>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</si>
  <si>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</si>
  <si>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</si>
  <si>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</si>
  <si>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</si>
  <si>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</si>
  <si>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</si>
  <si>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</si>
  <si>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</si>
  <si>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</si>
  <si>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</si>
  <si>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</si>
  <si>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</si>
  <si>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</si>
  <si>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</si>
  <si>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</si>
  <si>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</si>
  <si>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</si>
  <si>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</si>
  <si>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</si>
  <si>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</si>
  <si>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</si>
  <si>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</si>
  <si>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</si>
  <si>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</si>
  <si>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</si>
  <si>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</si>
  <si>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</si>
  <si>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</si>
  <si>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</si>
  <si>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</si>
  <si>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</si>
  <si>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</si>
  <si>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</si>
  <si>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</si>
  <si>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</si>
  <si>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</si>
  <si>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</si>
  <si>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</si>
  <si>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</si>
  <si>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</si>
  <si>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</si>
  <si>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</si>
  <si>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</si>
  <si>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</si>
  <si>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</si>
  <si>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</si>
  <si>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</si>
  <si>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</si>
  <si>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</si>
  <si>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</si>
  <si>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</si>
  <si>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</si>
  <si>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</si>
  <si>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</si>
  <si>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</si>
  <si>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</si>
  <si>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</si>
  <si>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</si>
  <si>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</si>
  <si>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</si>
  <si>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</si>
  <si>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</si>
  <si>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</si>
  <si>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</si>
  <si>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</si>
  <si>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</si>
  <si>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</si>
  <si>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</si>
  <si>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</si>
  <si>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</si>
  <si>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</si>
  <si>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</si>
  <si>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</si>
  <si>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</si>
  <si>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</si>
  <si>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</si>
  <si>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</si>
  <si>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</si>
  <si>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</si>
  <si>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</si>
  <si>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</si>
  <si>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</si>
  <si>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</si>
  <si>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</si>
  <si>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</si>
  <si>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</si>
  <si>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</si>
  <si>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</si>
  <si>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</si>
  <si>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</si>
  <si>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</si>
  <si>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</si>
  <si>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</si>
  <si>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</si>
  <si>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</si>
  <si>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</si>
  <si>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</si>
  <si>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</si>
  <si>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</si>
  <si>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</si>
  <si>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</si>
  <si>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</si>
  <si>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</si>
  <si>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</si>
  <si>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</si>
  <si>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</si>
  <si>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</si>
  <si>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</si>
  <si>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</si>
  <si>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</si>
  <si>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</si>
  <si>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</si>
  <si>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</si>
  <si>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</si>
  <si>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</si>
  <si>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</si>
  <si>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</si>
  <si>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</si>
  <si>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</si>
  <si>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</si>
  <si>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</si>
  <si>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</si>
  <si>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</si>
  <si>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</si>
  <si>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</si>
  <si>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</si>
  <si>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</si>
  <si>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</si>
  <si>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</si>
  <si>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</si>
  <si>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</si>
  <si>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</si>
  <si>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</si>
  <si>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</si>
  <si>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</si>
  <si>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</si>
  <si>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</si>
  <si>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</si>
  <si>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</si>
  <si>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</si>
  <si>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</si>
  <si>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</si>
  <si>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</si>
  <si>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</si>
  <si>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</si>
  <si>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</si>
  <si>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</si>
  <si>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</si>
  <si>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</si>
  <si>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</si>
  <si>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</si>
  <si>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</si>
  <si>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</si>
  <si>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</si>
  <si>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</si>
  <si>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</si>
  <si>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</si>
  <si>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</si>
  <si>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</si>
  <si>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</si>
  <si>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</si>
  <si>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</si>
  <si>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</si>
  <si>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</si>
  <si>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</si>
  <si>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</si>
  <si>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</si>
  <si>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</si>
  <si>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</si>
  <si>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</si>
  <si>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</si>
  <si>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</si>
  <si>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</si>
  <si>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</si>
  <si>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</si>
  <si>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</si>
  <si>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</si>
  <si>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</si>
  <si>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</si>
  <si>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</si>
  <si>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</si>
  <si>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</si>
  <si>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</si>
  <si>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</si>
  <si>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</si>
  <si>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</si>
  <si>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</si>
  <si>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</si>
  <si>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</si>
  <si>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</si>
  <si>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</si>
  <si>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</si>
  <si>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</si>
  <si>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</si>
  <si>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</si>
  <si>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</si>
  <si>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</si>
  <si>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</si>
  <si>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</si>
  <si>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</si>
  <si>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</si>
  <si>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</si>
  <si>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</si>
  <si>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</si>
  <si>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</si>
  <si>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</si>
  <si>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</si>
  <si>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</si>
  <si>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</si>
  <si>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</si>
  <si>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</si>
  <si>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</si>
  <si>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</si>
  <si>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</si>
  <si>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</si>
  <si>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</si>
  <si>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</si>
  <si>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</si>
  <si>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</si>
  <si>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</si>
  <si>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</si>
  <si>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</si>
  <si>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</si>
  <si>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</si>
  <si>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</si>
  <si>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</si>
  <si>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</si>
  <si>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</si>
  <si>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</si>
  <si>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</si>
  <si>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</si>
  <si>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</si>
  <si>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</si>
  <si>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</si>
  <si>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</si>
  <si>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</si>
  <si>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</si>
  <si>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</si>
  <si>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</si>
  <si>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</si>
  <si>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</si>
  <si>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</si>
  <si>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</si>
  <si>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</si>
  <si>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</si>
  <si>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</si>
  <si>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</si>
  <si>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</si>
  <si>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</si>
  <si>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</si>
  <si>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</si>
  <si>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</si>
  <si>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</si>
  <si>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</si>
  <si>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</si>
  <si>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</si>
  <si>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</si>
  <si>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</si>
  <si>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</si>
  <si>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</si>
  <si>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</si>
  <si>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</si>
  <si>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</si>
  <si>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</si>
  <si>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</si>
  <si>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</si>
  <si>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</si>
  <si>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</si>
  <si>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</si>
  <si>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</si>
  <si>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</si>
  <si>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</si>
  <si>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</si>
  <si>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</si>
  <si>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</si>
  <si>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</si>
  <si>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</si>
  <si>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</si>
  <si>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</si>
  <si>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</si>
  <si>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</si>
  <si>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</si>
  <si>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</si>
  <si>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</si>
  <si>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</si>
  <si>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</si>
  <si>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</si>
  <si>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</si>
  <si>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</si>
  <si>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</si>
  <si>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</si>
  <si>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</si>
  <si>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</si>
  <si>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</si>
  <si>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</si>
  <si>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</si>
  <si>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</si>
  <si>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</si>
  <si>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</si>
  <si>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</si>
  <si>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</si>
  <si>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</si>
  <si>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</si>
  <si>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</si>
  <si>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</si>
  <si>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</si>
  <si>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</si>
  <si>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</si>
  <si>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</si>
  <si>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</si>
  <si>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</si>
  <si>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</si>
  <si>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</si>
  <si>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</si>
  <si>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</si>
  <si>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</si>
  <si>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</si>
  <si>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</si>
  <si>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</si>
  <si>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</si>
  <si>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</si>
  <si>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</si>
  <si>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</si>
  <si>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</si>
  <si>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</si>
  <si>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</si>
  <si>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</si>
  <si>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</si>
  <si>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</si>
  <si>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</si>
  <si>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</si>
  <si>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</si>
  <si>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</si>
  <si>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</si>
  <si>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</si>
  <si>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</si>
  <si>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</si>
  <si>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</si>
  <si>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</si>
  <si>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</si>
  <si>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</si>
  <si>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</si>
  <si>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</si>
  <si>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</si>
  <si>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</si>
  <si>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</si>
  <si>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</si>
  <si>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</si>
  <si>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</si>
  <si>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</si>
  <si>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</si>
  <si>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</si>
  <si>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</si>
  <si>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</si>
  <si>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</si>
  <si>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</si>
  <si>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</si>
  <si>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</si>
  <si>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</si>
  <si>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</si>
  <si>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</si>
  <si>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</si>
  <si>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</si>
  <si>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</si>
  <si>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</si>
  <si>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</si>
  <si>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</si>
  <si>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</si>
  <si>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</si>
  <si>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</si>
  <si>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</si>
  <si>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</si>
  <si>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</si>
  <si>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</si>
  <si>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</si>
  <si>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</si>
  <si>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</si>
  <si>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</si>
  <si>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</si>
  <si>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</si>
  <si>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</si>
  <si>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</si>
  <si>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</si>
  <si>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</si>
  <si>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</si>
  <si>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</si>
  <si>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</si>
  <si>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</si>
  <si>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</si>
  <si>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</si>
  <si>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</si>
  <si>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</si>
  <si>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</si>
  <si>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</si>
  <si>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</si>
  <si>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</si>
  <si>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</si>
  <si>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</si>
  <si>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</si>
  <si>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</si>
  <si>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</si>
  <si>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</si>
  <si>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</si>
  <si>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</si>
  <si>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</si>
  <si>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</si>
  <si>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</si>
  <si>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</si>
  <si>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</si>
  <si>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</si>
  <si>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</si>
  <si>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</si>
  <si>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</si>
  <si>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</si>
  <si>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</si>
  <si>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</si>
  <si>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</si>
  <si>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</si>
  <si>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</si>
  <si>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</si>
  <si>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</si>
  <si>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</si>
  <si>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</si>
  <si>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</si>
  <si>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</si>
  <si>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</si>
  <si>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</si>
  <si>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</si>
  <si>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</si>
  <si>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</si>
  <si>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</si>
  <si>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</si>
  <si>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</si>
  <si>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</si>
  <si>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</si>
  <si>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</si>
  <si>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</si>
  <si>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</si>
  <si>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</si>
  <si>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</si>
  <si>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</si>
  <si>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</si>
  <si>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</si>
  <si>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</si>
  <si>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</si>
  <si>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</si>
  <si>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</si>
  <si>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</si>
  <si>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</si>
  <si>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</si>
  <si>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</si>
  <si>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</si>
  <si>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</si>
  <si>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</si>
  <si>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</si>
  <si>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</si>
  <si>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</si>
  <si>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</si>
  <si>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</si>
  <si>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</si>
  <si>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</si>
  <si>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</si>
  <si>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</si>
  <si>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</si>
  <si>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</si>
  <si>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</si>
  <si>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</si>
  <si>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</si>
  <si>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</si>
  <si>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</si>
  <si>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</si>
  <si>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</si>
  <si>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</si>
  <si>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</si>
  <si>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</si>
  <si>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</si>
  <si>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</si>
  <si>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</si>
  <si>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</si>
  <si>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</si>
  <si>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</si>
  <si>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</si>
  <si>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</si>
  <si>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</si>
  <si>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</si>
  <si>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</si>
  <si>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</si>
  <si>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</si>
  <si>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</si>
  <si>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</si>
  <si>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</si>
  <si>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</si>
  <si>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</si>
  <si>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</si>
  <si>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</si>
  <si>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</si>
  <si>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</si>
  <si>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</si>
  <si>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</si>
  <si>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</si>
  <si>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</si>
  <si>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</si>
  <si>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</si>
  <si>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</si>
  <si>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</si>
  <si>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</si>
  <si>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</si>
  <si>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</si>
  <si>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</si>
  <si>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</si>
  <si>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</si>
  <si>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</si>
  <si>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</si>
  <si>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</si>
  <si>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</si>
  <si>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</si>
  <si>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</si>
  <si>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</si>
  <si>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</si>
  <si>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</si>
  <si>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</si>
  <si>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</si>
  <si>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</si>
  <si>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</si>
  <si>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</si>
  <si>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</si>
  <si>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</si>
  <si>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</si>
  <si>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</si>
  <si>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</si>
  <si>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</si>
  <si>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</si>
  <si>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</si>
  <si>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</si>
  <si>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</si>
  <si>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</si>
  <si>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</si>
  <si>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</si>
  <si>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</si>
  <si>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</si>
  <si>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</si>
  <si>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</si>
  <si>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</si>
  <si>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</si>
  <si>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</si>
  <si>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</si>
  <si>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</si>
  <si>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</si>
  <si>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</si>
  <si>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</si>
  <si>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</si>
  <si>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</si>
  <si>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</si>
  <si>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</si>
  <si>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</si>
  <si>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</si>
  <si>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</si>
  <si>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</si>
  <si>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</si>
  <si>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</si>
  <si>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</si>
  <si>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</si>
  <si>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</si>
  <si>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</si>
  <si>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</si>
  <si>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</si>
  <si>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</si>
  <si>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</si>
  <si>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</si>
  <si>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</si>
  <si>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</si>
  <si>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</si>
  <si>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</si>
  <si>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</si>
  <si>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</si>
  <si>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</si>
  <si>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</si>
  <si>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</si>
  <si>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</si>
  <si>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</si>
  <si>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</si>
  <si>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</si>
  <si>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</si>
  <si>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</si>
  <si>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</si>
  <si>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</si>
  <si>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</si>
  <si>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</si>
  <si>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</si>
  <si>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</si>
  <si>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</si>
  <si>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</si>
  <si>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</si>
  <si>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</si>
  <si>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</si>
  <si>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</si>
  <si>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</si>
  <si>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</si>
  <si>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</si>
  <si>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</si>
  <si>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</si>
  <si>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</si>
  <si>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</si>
  <si>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</si>
  <si>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</si>
  <si>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</si>
  <si>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</si>
  <si>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</si>
  <si>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</si>
  <si>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</si>
  <si>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</si>
  <si>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</si>
  <si>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</si>
  <si>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</si>
  <si>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</si>
  <si>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</si>
  <si>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</si>
  <si>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</si>
  <si>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</si>
  <si>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</si>
  <si>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</si>
  <si>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</si>
  <si>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</si>
  <si>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</si>
  <si>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</si>
  <si>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</si>
  <si>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</si>
  <si>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</si>
  <si>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</si>
  <si>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</si>
  <si>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</si>
  <si>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</si>
  <si>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</si>
  <si>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</si>
  <si>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</si>
  <si>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</si>
  <si>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</si>
  <si>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</si>
  <si>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</si>
  <si>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</si>
  <si>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</si>
  <si>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</si>
  <si>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</si>
  <si>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</si>
  <si>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</si>
  <si>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</si>
  <si>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</si>
  <si>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</si>
  <si>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</si>
  <si>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</si>
  <si>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</si>
  <si>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</si>
  <si>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</si>
  <si>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</si>
  <si>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</si>
  <si>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</si>
  <si>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</si>
  <si>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</si>
  <si>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</si>
  <si>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</si>
  <si>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</si>
  <si>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</si>
  <si>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</si>
  <si>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</si>
  <si>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</si>
  <si>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</si>
  <si>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</si>
  <si>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</si>
  <si>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</si>
  <si>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</si>
  <si>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</si>
  <si>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</si>
  <si>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</si>
  <si>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</si>
  <si>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</si>
  <si>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</si>
  <si>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</si>
  <si>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</si>
  <si>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</si>
  <si>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</si>
  <si>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</si>
  <si>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</si>
  <si>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</si>
  <si>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</si>
  <si>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</si>
  <si>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</si>
  <si>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</si>
  <si>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</si>
  <si>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</si>
  <si>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</si>
  <si>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</si>
  <si>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</si>
  <si>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</si>
  <si>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</si>
  <si>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</si>
  <si>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</si>
  <si>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</si>
  <si>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</si>
  <si>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</si>
  <si>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</si>
  <si>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</si>
  <si>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</si>
  <si>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</si>
  <si>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</si>
  <si>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</si>
  <si>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</si>
  <si>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</si>
  <si>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</si>
  <si>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</si>
  <si>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</si>
  <si>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</si>
  <si>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</si>
  <si>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</si>
  <si>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</si>
  <si>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</si>
  <si>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</si>
  <si>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</si>
  <si>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</si>
  <si>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</si>
  <si>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</si>
  <si>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</si>
  <si>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</si>
  <si>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</si>
  <si>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</si>
  <si>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</si>
  <si>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</si>
  <si>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</si>
  <si>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</si>
  <si>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</si>
  <si>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</si>
  <si>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</si>
  <si>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</si>
  <si>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</si>
  <si>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</si>
  <si>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</si>
  <si>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</si>
  <si>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</si>
  <si>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</si>
  <si>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</si>
  <si>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</si>
  <si>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</si>
  <si>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</si>
  <si>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</si>
  <si>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</si>
  <si>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</si>
  <si>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</si>
  <si>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</si>
  <si>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</si>
  <si>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</si>
  <si>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</si>
  <si>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</si>
  <si>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</si>
  <si>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</si>
  <si>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</si>
  <si>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</si>
  <si>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</si>
  <si>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</si>
  <si>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</si>
  <si>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</si>
  <si>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</si>
  <si>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</si>
  <si>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</si>
  <si>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</si>
  <si>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</si>
  <si>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</si>
  <si>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</si>
  <si>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</si>
  <si>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</si>
  <si>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</si>
  <si>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</si>
  <si>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</si>
  <si>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</si>
  <si>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</si>
  <si>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</si>
  <si>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</si>
  <si>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</si>
  <si>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</si>
  <si>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</si>
  <si>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</si>
  <si>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</si>
  <si>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</si>
  <si>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</si>
  <si>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</si>
  <si>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</si>
  <si>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</si>
  <si>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</si>
  <si>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</si>
  <si>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</si>
  <si>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</si>
  <si>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</si>
  <si>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</si>
  <si>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</si>
  <si>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</si>
  <si>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</si>
  <si>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</si>
  <si>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</si>
  <si>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</si>
  <si>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</si>
  <si>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</si>
  <si>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</si>
  <si>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</si>
  <si>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</si>
  <si>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</si>
  <si>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</si>
  <si>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</si>
  <si>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</si>
  <si>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</si>
  <si>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</si>
  <si>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</si>
  <si>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</si>
  <si>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</si>
  <si>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</si>
  <si>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</si>
  <si>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</si>
  <si>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</si>
  <si>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</si>
  <si>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</si>
  <si>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</si>
  <si>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</si>
  <si>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</si>
  <si>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</si>
  <si>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</si>
  <si>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</si>
  <si>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</si>
  <si>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</si>
  <si>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</si>
  <si>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</si>
  <si>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</si>
  <si>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</si>
  <si>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</si>
  <si>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</si>
  <si>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</si>
  <si>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</si>
  <si>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</si>
  <si>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</si>
  <si>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</si>
  <si>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</si>
  <si>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</si>
  <si>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</si>
  <si>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</si>
  <si>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</si>
  <si>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</si>
  <si>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</si>
  <si>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</si>
  <si>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</si>
  <si>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</si>
  <si>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</si>
  <si>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</si>
  <si>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</si>
  <si>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</si>
  <si>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</si>
  <si>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</si>
  <si>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</si>
  <si>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</si>
  <si>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</si>
  <si>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</si>
  <si>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</si>
  <si>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</si>
  <si>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</si>
  <si>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</si>
  <si>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</si>
  <si>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</si>
  <si>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</si>
  <si>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</si>
  <si>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</si>
  <si>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</si>
  <si>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</si>
  <si>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</si>
  <si>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</si>
  <si>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</si>
  <si>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</si>
  <si>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</si>
  <si>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</si>
  <si>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</si>
  <si>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</si>
  <si>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</si>
  <si>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</si>
  <si>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</si>
  <si>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</si>
  <si>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</si>
  <si>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</si>
  <si>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</si>
  <si>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</si>
  <si>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</si>
  <si>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</si>
  <si>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</si>
  <si>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</si>
  <si>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</si>
  <si>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</si>
  <si>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</si>
  <si>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</si>
  <si>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</si>
  <si>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</si>
  <si>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</si>
  <si>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</si>
  <si>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</si>
  <si>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</si>
  <si>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</si>
  <si>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</si>
  <si>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</si>
  <si>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</si>
  <si>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</si>
  <si>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</si>
  <si>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</si>
  <si>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</si>
  <si>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</si>
  <si>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</si>
  <si>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</si>
  <si>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</si>
  <si>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</si>
  <si>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</si>
  <si>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</si>
  <si>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</si>
  <si>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</si>
  <si>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</si>
  <si>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</si>
  <si>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</si>
  <si>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</si>
  <si>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</si>
  <si>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</si>
  <si>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</si>
  <si>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</si>
  <si>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</si>
  <si>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</si>
  <si>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</si>
  <si>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</si>
  <si>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</si>
  <si>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</si>
  <si>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</si>
  <si>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</si>
  <si>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</si>
  <si>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</si>
  <si>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</si>
  <si>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</si>
  <si>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</si>
  <si>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</si>
  <si>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</si>
  <si>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</si>
  <si>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</si>
  <si>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</si>
  <si>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</si>
  <si>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</si>
  <si>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</si>
  <si>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</si>
  <si>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</si>
  <si>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</si>
  <si>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</si>
  <si>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</si>
  <si>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</si>
  <si>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</si>
  <si>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</si>
  <si>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</si>
  <si>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</si>
  <si>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</si>
  <si>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</si>
  <si>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</si>
  <si>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</si>
  <si>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</si>
  <si>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</si>
  <si>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</si>
  <si>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</si>
  <si>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</si>
  <si>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</si>
  <si>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</si>
  <si>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</si>
  <si>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</si>
  <si>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</si>
  <si>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</si>
  <si>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</si>
  <si>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</si>
  <si>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</si>
  <si>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</si>
  <si>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</si>
  <si>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</si>
  <si>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</si>
  <si>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</si>
  <si>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</si>
  <si>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</si>
  <si>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</si>
  <si>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</si>
  <si>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</si>
  <si>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</si>
  <si>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</si>
  <si>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</si>
  <si>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</si>
  <si>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</si>
  <si>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</si>
  <si>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</si>
  <si>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</si>
  <si>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</si>
  <si>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</si>
  <si>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</si>
  <si>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</si>
  <si>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</si>
  <si>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</si>
  <si>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</si>
  <si>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</si>
  <si>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</si>
  <si>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</si>
  <si>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</si>
  <si>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</si>
  <si>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</si>
  <si>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</si>
  <si>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</si>
  <si>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</si>
  <si>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</si>
  <si>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</si>
  <si>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</si>
  <si>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</si>
  <si>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</si>
  <si>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</si>
  <si>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</si>
  <si>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</si>
  <si>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</si>
  <si>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</si>
  <si>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</si>
  <si>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</si>
  <si>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</si>
  <si>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</si>
  <si>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</si>
  <si>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</si>
  <si>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</si>
  <si>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</si>
  <si>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</si>
  <si>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</si>
  <si>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</si>
  <si>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</si>
  <si>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</si>
  <si>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</si>
  <si>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</si>
  <si>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</si>
  <si>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</si>
  <si>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</si>
  <si>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</si>
  <si>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</si>
  <si>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</si>
  <si>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</si>
  <si>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</si>
  <si>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</si>
  <si>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</si>
  <si>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</si>
  <si>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</si>
  <si>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</si>
  <si>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</si>
  <si>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</si>
  <si>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</si>
  <si>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</si>
  <si>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</si>
  <si>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</si>
  <si>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</si>
  <si>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</si>
  <si>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</si>
  <si>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</si>
  <si>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</si>
  <si>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</si>
  <si>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</si>
  <si>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</si>
  <si>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</si>
  <si>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</si>
  <si>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</si>
  <si>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</si>
  <si>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</si>
  <si>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</si>
  <si>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</si>
  <si>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</si>
  <si>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</si>
  <si>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</si>
  <si>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</si>
  <si>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</si>
  <si>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</si>
  <si>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</si>
  <si>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</si>
  <si>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</si>
  <si>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</si>
  <si>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</si>
  <si>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</si>
  <si>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</si>
  <si>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</si>
  <si>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</si>
  <si>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</si>
  <si>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</si>
  <si>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</si>
  <si>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</si>
  <si>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</si>
  <si>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</si>
  <si>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</si>
  <si>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</si>
  <si>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</si>
  <si>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</si>
  <si>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</si>
  <si>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</si>
  <si>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</si>
  <si>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</si>
  <si>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</si>
  <si>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</si>
  <si>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</si>
  <si>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</si>
  <si>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</si>
  <si>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</si>
  <si>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</si>
  <si>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</si>
  <si>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</si>
  <si>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</si>
  <si>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</si>
  <si>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</si>
  <si>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</si>
  <si>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</si>
  <si>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</si>
  <si>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</si>
  <si>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</si>
  <si>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</si>
  <si>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</si>
  <si>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</si>
  <si>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</si>
  <si>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</si>
  <si>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</si>
  <si>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</si>
  <si>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</si>
  <si>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</si>
  <si>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</si>
  <si>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</si>
  <si>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</si>
  <si>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</si>
  <si>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</si>
  <si>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</si>
  <si>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</si>
  <si>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</si>
  <si>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</si>
  <si>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</si>
  <si>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</si>
  <si>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</si>
  <si>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</si>
  <si>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</si>
  <si>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</si>
  <si>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</si>
  <si>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</si>
  <si>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</si>
  <si>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</si>
  <si>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</si>
  <si>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</si>
  <si>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</si>
  <si>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</si>
  <si>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</si>
  <si>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</si>
  <si>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</si>
  <si>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</si>
  <si>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</si>
  <si>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</si>
  <si>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</si>
  <si>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</si>
  <si>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</si>
  <si>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</si>
  <si>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</si>
  <si>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</si>
  <si>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</si>
  <si>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</si>
  <si>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</si>
  <si>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</si>
  <si>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</si>
  <si>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</si>
  <si>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</si>
  <si>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</si>
  <si>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</si>
  <si>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</si>
  <si>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</si>
  <si>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</si>
  <si>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</si>
  <si>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</si>
  <si>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</si>
  <si>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</si>
  <si>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</si>
  <si>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</si>
  <si>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</si>
  <si>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</si>
  <si>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</si>
  <si>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</si>
  <si>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</si>
  <si>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</si>
  <si>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</si>
  <si>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</si>
  <si>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</si>
  <si>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</si>
  <si>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</si>
  <si>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</si>
  <si>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</si>
  <si>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</si>
  <si>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</si>
  <si>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</si>
  <si>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</si>
  <si>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</si>
  <si>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</si>
  <si>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</si>
  <si>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</si>
  <si>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</si>
  <si>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</si>
  <si>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</si>
  <si>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</si>
  <si>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</si>
  <si>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</si>
  <si>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</si>
  <si>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</si>
  <si>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</si>
  <si>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</si>
  <si>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</si>
  <si>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</si>
  <si>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</si>
  <si>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</si>
  <si>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</si>
  <si>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</si>
  <si>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</si>
  <si>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</si>
  <si>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</si>
  <si>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</si>
  <si>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</si>
  <si>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</si>
  <si>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</si>
  <si>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</si>
  <si>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</si>
  <si>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</si>
  <si>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</si>
  <si>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</si>
  <si>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</si>
  <si>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</si>
  <si>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</si>
  <si>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</si>
  <si>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</si>
  <si>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</si>
  <si>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</si>
  <si>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</si>
  <si>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</si>
  <si>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</si>
  <si>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</si>
  <si>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</si>
  <si>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</si>
  <si>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</si>
  <si>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</si>
  <si>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</si>
  <si>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</si>
  <si>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</si>
  <si>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</si>
  <si>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</si>
  <si>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</si>
  <si>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</si>
  <si>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</si>
  <si>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</si>
  <si>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</si>
  <si>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</si>
  <si>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</si>
  <si>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</si>
  <si>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</si>
  <si>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</si>
  <si>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</si>
  <si>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</si>
  <si>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</si>
  <si>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</si>
  <si>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</si>
  <si>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</si>
  <si>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</si>
  <si>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</si>
  <si>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</si>
  <si>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</si>
  <si>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</si>
  <si>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</si>
  <si>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</si>
  <si>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</si>
  <si>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</si>
  <si>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</si>
  <si>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</si>
  <si>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</si>
  <si>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</si>
  <si>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</si>
  <si>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</si>
  <si>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</si>
  <si>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</si>
  <si>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</si>
  <si>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</si>
  <si>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</si>
  <si>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</si>
  <si>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</si>
  <si>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</si>
  <si>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</si>
  <si>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</si>
  <si>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</si>
  <si>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</si>
  <si>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</si>
  <si>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</si>
  <si>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</si>
  <si>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</si>
  <si>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</si>
  <si>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</si>
  <si>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</si>
  <si>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</si>
  <si>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</si>
  <si>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</si>
  <si>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</si>
  <si>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</si>
  <si>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</si>
  <si>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</si>
  <si>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</si>
  <si>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</si>
  <si>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</si>
  <si>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</si>
  <si>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</si>
  <si>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</si>
  <si>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</si>
  <si>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</si>
  <si>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</si>
  <si>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</si>
  <si>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</si>
  <si>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</si>
  <si>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</si>
  <si>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</si>
  <si>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</si>
  <si>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</si>
  <si>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</si>
  <si>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</si>
  <si>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</si>
  <si>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</si>
  <si>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</si>
  <si>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</si>
  <si>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</si>
  <si>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</si>
  <si>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</si>
  <si>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</si>
  <si>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</si>
  <si>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</si>
  <si>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</si>
  <si>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</si>
  <si>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</si>
  <si>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</si>
  <si>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</si>
  <si>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</si>
  <si>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</si>
  <si>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</si>
  <si>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</si>
  <si>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</si>
  <si>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</si>
  <si>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</si>
  <si>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</si>
  <si>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</si>
  <si>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</si>
  <si>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</si>
  <si>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</si>
  <si>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</si>
  <si>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</si>
  <si>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</si>
  <si>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</si>
  <si>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</si>
  <si>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</si>
  <si>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</si>
  <si>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</si>
  <si>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</si>
  <si>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</si>
  <si>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</si>
  <si>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</si>
  <si>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</si>
  <si>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</si>
  <si>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</si>
  <si>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</si>
  <si>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</si>
  <si>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</si>
  <si>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</si>
  <si>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</si>
  <si>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</si>
  <si>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</si>
  <si>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</si>
  <si>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</si>
  <si>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</si>
  <si>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</si>
  <si>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</si>
  <si>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</si>
  <si>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</si>
  <si>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</si>
  <si>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</si>
  <si>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</si>
  <si>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</si>
  <si>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</si>
  <si>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</si>
  <si>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</si>
  <si>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</si>
  <si>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</si>
  <si>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</si>
  <si>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</si>
  <si>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</si>
  <si>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</si>
  <si>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</si>
  <si>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</si>
  <si>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</si>
  <si>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</si>
  <si>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</si>
  <si>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</si>
  <si>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</si>
  <si>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</si>
  <si>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</si>
  <si>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</si>
  <si>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</si>
  <si>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</si>
  <si>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</si>
  <si>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</si>
  <si>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</si>
  <si>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</si>
  <si>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</si>
  <si>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</si>
  <si>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</si>
  <si>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</si>
  <si>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</si>
  <si>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</si>
  <si>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</si>
  <si>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</si>
  <si>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</si>
  <si>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</si>
  <si>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</si>
  <si>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</si>
  <si>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</si>
  <si>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</si>
  <si>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</si>
  <si>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</si>
  <si>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</si>
  <si>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</si>
  <si>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</si>
  <si>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</si>
  <si>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</si>
  <si>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</si>
  <si>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</si>
  <si>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</si>
  <si>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</si>
  <si>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</si>
  <si>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</si>
  <si>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</si>
  <si>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</si>
  <si>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</si>
  <si>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</si>
  <si>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</si>
  <si>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</si>
  <si>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</si>
  <si>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</si>
  <si>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</si>
  <si>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</si>
  <si>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</si>
  <si>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</si>
  <si>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</si>
  <si>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</si>
  <si>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</si>
  <si>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</si>
  <si>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</si>
  <si>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</si>
  <si>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</si>
  <si>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</si>
  <si>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</si>
  <si>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</si>
  <si>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</si>
  <si>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</si>
  <si>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</si>
  <si>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</si>
  <si>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</si>
  <si>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</si>
  <si>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</si>
  <si>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</si>
  <si>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</si>
  <si>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</si>
  <si>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</si>
  <si>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</si>
  <si>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</si>
  <si>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</si>
  <si>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</si>
  <si>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</si>
  <si>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</si>
  <si>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</si>
  <si>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</si>
  <si>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</si>
  <si>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</si>
  <si>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</si>
  <si>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</si>
  <si>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</si>
  <si>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</si>
  <si>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</si>
  <si>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</si>
  <si>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</si>
  <si>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</si>
  <si>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</si>
  <si>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</si>
  <si>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</si>
  <si>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</si>
  <si>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</si>
  <si>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</si>
  <si>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</si>
  <si>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</si>
  <si>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</si>
  <si>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</si>
  <si>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</si>
  <si>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</si>
  <si>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</si>
  <si>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</si>
  <si>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</si>
  <si>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</si>
  <si>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</si>
  <si>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</si>
  <si>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</si>
  <si>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</si>
  <si>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</si>
  <si>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</si>
  <si>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</si>
  <si>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</si>
  <si>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</si>
  <si>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</si>
  <si>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</si>
  <si>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</si>
  <si>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</si>
  <si>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</si>
  <si>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</si>
  <si>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</si>
  <si>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</si>
  <si>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</si>
  <si>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</si>
  <si>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</si>
  <si>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</si>
  <si>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</si>
  <si>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</si>
  <si>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</si>
  <si>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</si>
  <si>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</si>
  <si>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</si>
  <si>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</si>
  <si>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</si>
  <si>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</si>
  <si>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</si>
  <si>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</si>
  <si>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</si>
  <si>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</si>
  <si>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</si>
  <si>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</si>
  <si>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</si>
  <si>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</si>
  <si>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</si>
  <si>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</si>
  <si>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</si>
  <si>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</si>
  <si>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</si>
  <si>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</si>
  <si>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</si>
  <si>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</si>
  <si>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</si>
  <si>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</si>
  <si>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</si>
  <si>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</si>
  <si>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</si>
  <si>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</si>
  <si>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</si>
  <si>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</si>
  <si>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</si>
  <si>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</si>
  <si>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</si>
  <si>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</si>
  <si>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</si>
  <si>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</si>
  <si>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</si>
  <si>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</si>
  <si>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</si>
  <si>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</si>
  <si>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</si>
  <si>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</si>
  <si>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</si>
  <si>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</si>
  <si>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</si>
  <si>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</si>
  <si>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</si>
  <si>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</si>
  <si>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</si>
  <si>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</si>
  <si>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</si>
  <si>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</si>
  <si>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</si>
  <si>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</si>
  <si>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</si>
  <si>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</si>
  <si>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</si>
  <si>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</si>
  <si>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</si>
  <si>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</si>
  <si>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</si>
  <si>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</si>
  <si>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</si>
  <si>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</si>
  <si>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</si>
  <si>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</si>
  <si>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</si>
  <si>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</si>
  <si>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</si>
  <si>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</si>
  <si>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</si>
  <si>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</si>
  <si>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</si>
  <si>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</si>
  <si>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</si>
  <si>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</si>
  <si>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</si>
  <si>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</si>
  <si>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</si>
  <si>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</si>
  <si>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</si>
  <si>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</si>
  <si>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</si>
  <si>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</si>
  <si>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</si>
  <si>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</si>
  <si>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</si>
  <si>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</si>
  <si>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</si>
  <si>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</si>
  <si>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</si>
  <si>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</si>
  <si>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</si>
  <si>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</si>
  <si>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</si>
  <si>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</si>
  <si>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</si>
  <si>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</si>
  <si>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</si>
  <si>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</si>
  <si>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</si>
  <si>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</si>
  <si>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</si>
  <si>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</si>
  <si>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</si>
  <si>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</si>
  <si>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</si>
  <si>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</si>
  <si>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</si>
  <si>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</si>
  <si>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</si>
  <si>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</si>
  <si>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</si>
  <si>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</si>
  <si>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</si>
  <si>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</si>
  <si>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</si>
  <si>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</si>
  <si>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</si>
  <si>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</si>
  <si>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</si>
  <si>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</si>
  <si>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</si>
  <si>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</si>
  <si>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</si>
  <si>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</si>
  <si>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</si>
  <si>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</si>
  <si>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</si>
  <si>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</si>
  <si>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</si>
  <si>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</si>
  <si>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</si>
  <si>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</si>
  <si>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</si>
  <si>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</si>
  <si>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</si>
  <si>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</si>
  <si>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</si>
  <si>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</si>
  <si>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</si>
  <si>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</si>
  <si>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</si>
  <si>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</si>
  <si>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</si>
  <si>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</si>
  <si>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</si>
  <si>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</si>
  <si>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</si>
  <si>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</si>
  <si>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</si>
  <si>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</si>
  <si>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</si>
  <si>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</si>
  <si>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</si>
  <si>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</si>
  <si>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</si>
  <si>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</si>
  <si>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</si>
  <si>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</si>
  <si>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</si>
  <si>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</si>
  <si>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</si>
  <si>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</si>
  <si>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</si>
  <si>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</si>
  <si>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</si>
  <si>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</si>
  <si>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</si>
  <si>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</si>
  <si>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</si>
  <si>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</si>
  <si>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</si>
  <si>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</si>
  <si>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</si>
  <si>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</si>
  <si>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</si>
  <si>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</si>
  <si>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</si>
  <si>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</si>
  <si>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</si>
  <si>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</si>
  <si>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</si>
  <si>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</si>
  <si>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</si>
  <si>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</si>
  <si>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</si>
  <si>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</si>
  <si>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</si>
  <si>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</si>
  <si>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</si>
  <si>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</si>
  <si>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</si>
  <si>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</si>
  <si>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</si>
  <si>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</si>
  <si>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</si>
  <si>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</si>
  <si>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</si>
  <si>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</si>
  <si>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</si>
  <si>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</si>
  <si>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</si>
  <si>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</si>
  <si>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</si>
  <si>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</si>
  <si>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</si>
  <si>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</si>
  <si>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</si>
  <si>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</si>
  <si>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</si>
  <si>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</si>
  <si>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</si>
  <si>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</si>
  <si>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</si>
  <si>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</si>
  <si>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</si>
  <si>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</si>
  <si>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</si>
  <si>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</si>
  <si>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</si>
  <si>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</si>
  <si>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</si>
  <si>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</si>
  <si>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</si>
  <si>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</si>
  <si>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</si>
  <si>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</si>
  <si>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</si>
  <si>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</si>
  <si>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</si>
  <si>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</si>
  <si>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</si>
  <si>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</si>
  <si>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</si>
  <si>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</si>
  <si>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</si>
  <si>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</si>
  <si>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</si>
  <si>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</si>
  <si>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</si>
  <si>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</si>
  <si>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</si>
  <si>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</si>
  <si>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</si>
  <si>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</si>
  <si>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</si>
  <si>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</si>
  <si>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</si>
  <si>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</si>
  <si>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</si>
  <si>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</si>
  <si>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</si>
  <si>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</si>
  <si>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</si>
  <si>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</si>
  <si>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</si>
  <si>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</si>
  <si>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</si>
  <si>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</si>
  <si>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</si>
  <si>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</si>
  <si>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</si>
  <si>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</si>
  <si>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</si>
  <si>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</si>
  <si>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</si>
  <si>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</si>
  <si>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</si>
  <si>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</si>
  <si>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</si>
  <si>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</si>
  <si>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</si>
  <si>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</si>
  <si>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</si>
  <si>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</si>
  <si>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</si>
  <si>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</si>
  <si>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</si>
  <si>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</si>
  <si>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</si>
  <si>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</si>
  <si>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</si>
  <si>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</si>
  <si>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</si>
  <si>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</si>
  <si>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</si>
  <si>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</si>
  <si>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</si>
  <si>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</si>
  <si>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</si>
  <si>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</si>
  <si>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</si>
  <si>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</si>
  <si>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</si>
  <si>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</si>
  <si>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</si>
  <si>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</si>
  <si>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</si>
  <si>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</si>
  <si>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</si>
  <si>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</si>
  <si>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</si>
  <si>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</si>
  <si>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</si>
  <si>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</si>
  <si>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</si>
  <si>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</si>
  <si>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</si>
  <si>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</si>
  <si>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</si>
  <si>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</si>
  <si>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</si>
  <si>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</si>
  <si>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</si>
  <si>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</si>
  <si>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</si>
  <si>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</si>
  <si>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</si>
  <si>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</si>
  <si>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</si>
  <si>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</si>
  <si>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</si>
  <si>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</si>
  <si>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</si>
  <si>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</si>
  <si>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</si>
  <si>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</si>
  <si>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</si>
  <si>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</si>
  <si>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</si>
  <si>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</si>
  <si>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</si>
  <si>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</si>
  <si>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</si>
  <si>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</si>
  <si>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</si>
  <si>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</si>
  <si>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</si>
  <si>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</si>
  <si>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</si>
  <si>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</si>
  <si>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</si>
  <si>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</si>
  <si>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</si>
  <si>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</si>
  <si>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</si>
  <si>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</si>
  <si>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</si>
  <si>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</si>
  <si>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</si>
  <si>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</si>
  <si>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</si>
  <si>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</si>
  <si>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</si>
  <si>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</si>
  <si>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</si>
  <si>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</si>
  <si>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</si>
  <si>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</si>
  <si>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</si>
  <si>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</si>
  <si>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</si>
  <si>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</si>
  <si>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</si>
  <si>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</si>
  <si>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</si>
  <si>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</si>
  <si>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</si>
  <si>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</si>
  <si>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</si>
  <si>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</si>
  <si>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</si>
  <si>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</si>
  <si>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</si>
  <si>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</si>
  <si>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</si>
  <si>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</si>
  <si>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</si>
  <si>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</si>
  <si>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</si>
  <si>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</si>
  <si>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</si>
  <si>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</si>
  <si>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</si>
  <si>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</si>
  <si>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</si>
  <si>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</si>
  <si>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</si>
  <si>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</si>
  <si>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</si>
  <si>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</si>
  <si>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</si>
  <si>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</si>
  <si>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</si>
  <si>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</si>
  <si>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</si>
  <si>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</si>
  <si>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</si>
  <si>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</si>
  <si>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</si>
  <si>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</si>
  <si>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</si>
  <si>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</si>
  <si>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</si>
  <si>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</si>
  <si>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</si>
  <si>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</si>
  <si>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</si>
  <si>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</si>
  <si>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</si>
  <si>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</si>
  <si>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</si>
  <si>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</si>
  <si>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</si>
  <si>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</si>
  <si>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</si>
  <si>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</si>
  <si>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</si>
  <si>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</si>
  <si>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</si>
  <si>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</si>
  <si>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</si>
  <si>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</si>
  <si>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</si>
  <si>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</si>
  <si>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</si>
  <si>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</si>
  <si>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</si>
  <si>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</si>
  <si>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</si>
  <si>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</si>
  <si>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</si>
  <si>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</si>
  <si>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</si>
  <si>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</si>
  <si>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</si>
  <si>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</si>
  <si>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</si>
  <si>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</si>
  <si>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</si>
  <si>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</si>
  <si>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</si>
  <si>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</si>
  <si>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</si>
  <si>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</si>
  <si>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</si>
  <si>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</si>
  <si>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</si>
  <si>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</si>
  <si>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</si>
  <si>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</si>
  <si>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</si>
  <si>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</si>
  <si>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</si>
  <si>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</si>
  <si>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</si>
  <si>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</si>
  <si>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</si>
  <si>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</si>
  <si>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</si>
  <si>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</si>
  <si>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</si>
  <si>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</si>
  <si>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</si>
  <si>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</si>
  <si>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</si>
  <si>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</si>
  <si>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</si>
  <si>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</si>
  <si>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</si>
  <si>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</si>
  <si>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</si>
  <si>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</si>
  <si>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</si>
  <si>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</si>
  <si>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</si>
  <si>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</si>
  <si>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</si>
  <si>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</si>
  <si>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</si>
  <si>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</si>
  <si>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</si>
  <si>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</si>
  <si>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</si>
  <si>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</si>
  <si>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</si>
  <si>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</si>
  <si>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</si>
  <si>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</si>
  <si>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</si>
  <si>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</si>
  <si>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</si>
  <si>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</si>
  <si>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</si>
  <si>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</si>
  <si>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</si>
  <si>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</si>
  <si>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</si>
  <si>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</si>
  <si>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</si>
  <si>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</si>
  <si>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</si>
  <si>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</si>
  <si>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</si>
  <si>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</si>
  <si>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</si>
  <si>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</si>
  <si>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</si>
  <si>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</si>
  <si>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</si>
  <si>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</si>
  <si>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</si>
  <si>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</si>
  <si>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</si>
  <si>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</si>
  <si>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</si>
  <si>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</si>
  <si>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</si>
  <si>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</si>
  <si>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</si>
  <si>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</si>
  <si>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</si>
  <si>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</si>
  <si>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</si>
  <si>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</si>
  <si>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</si>
  <si>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</si>
  <si>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</si>
  <si>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</si>
  <si>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</si>
  <si>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</si>
  <si>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</si>
  <si>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</si>
  <si>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</si>
  <si>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</si>
  <si>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</si>
  <si>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</si>
  <si>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</si>
  <si>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</si>
  <si>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</si>
  <si>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</si>
  <si>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</si>
  <si>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</si>
  <si>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</si>
  <si>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</si>
  <si>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</si>
  <si>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</si>
  <si>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</si>
  <si>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</si>
  <si>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</si>
  <si>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</si>
  <si>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</si>
  <si>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</si>
  <si>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</si>
  <si>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</si>
  <si>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</si>
  <si>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</si>
  <si>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</si>
  <si>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</si>
  <si>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</si>
  <si>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</si>
  <si>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</si>
  <si>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</si>
  <si>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</si>
  <si>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</si>
  <si>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</si>
  <si>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</si>
  <si>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</si>
  <si>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</si>
  <si>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</si>
  <si>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</si>
  <si>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</si>
  <si>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</si>
  <si>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</si>
  <si>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</si>
  <si>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</si>
  <si>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</si>
  <si>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</si>
  <si>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</si>
  <si>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</si>
  <si>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</si>
  <si>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</si>
  <si>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</si>
  <si>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</si>
  <si>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</si>
  <si>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</si>
  <si>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</si>
  <si>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</si>
  <si>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</si>
  <si>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</si>
  <si>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</si>
  <si>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</si>
  <si>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</si>
  <si>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</si>
  <si>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</si>
  <si>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</si>
  <si>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</si>
  <si>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</si>
  <si>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</si>
  <si>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</si>
  <si>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</si>
  <si>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</si>
  <si>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</si>
  <si>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</si>
  <si>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</si>
  <si>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</si>
  <si>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</si>
  <si>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</si>
  <si>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</si>
  <si>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</si>
  <si>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</si>
  <si>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</si>
  <si>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</si>
  <si>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</si>
  <si>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</si>
  <si>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</si>
  <si>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</si>
  <si>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</si>
  <si>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</si>
  <si>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</si>
  <si>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</si>
  <si>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</si>
  <si>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</si>
  <si>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</si>
  <si>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</si>
  <si>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</si>
  <si>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</si>
  <si>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</si>
  <si>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</si>
  <si>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</si>
  <si>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</si>
  <si>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</si>
  <si>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</si>
  <si>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</si>
  <si>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</si>
  <si>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</si>
  <si>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</si>
  <si>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</si>
  <si>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</si>
  <si>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</si>
  <si>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</si>
  <si>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</si>
  <si>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</si>
  <si>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</si>
  <si>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</si>
  <si>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</si>
  <si>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</si>
  <si>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</si>
  <si>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</si>
  <si>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</si>
  <si>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</si>
  <si>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</si>
  <si>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</si>
  <si>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</si>
  <si>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</si>
  <si>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</si>
  <si>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</si>
  <si>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</si>
  <si>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</si>
  <si>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</si>
  <si>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</si>
  <si>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</si>
  <si>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</si>
  <si>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</si>
  <si>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</si>
  <si>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</si>
  <si>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</si>
  <si>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</si>
  <si>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</si>
  <si>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</si>
  <si>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</si>
  <si>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</si>
  <si>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</si>
  <si>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</si>
  <si>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</si>
  <si>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</si>
  <si>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</si>
  <si>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</si>
  <si>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</si>
  <si>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</si>
  <si>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</si>
  <si>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</si>
  <si>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</si>
  <si>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</si>
  <si>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</si>
  <si>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</si>
  <si>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</si>
  <si>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</si>
  <si>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</si>
  <si>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</si>
  <si>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</si>
  <si>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</si>
  <si>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</si>
  <si>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</si>
  <si>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</si>
  <si>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</si>
  <si>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</si>
  <si>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</si>
  <si>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</si>
  <si>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</si>
  <si>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</si>
  <si>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</si>
  <si>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</si>
  <si>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</si>
  <si>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</si>
  <si>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</si>
  <si>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</si>
  <si>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</si>
  <si>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</si>
  <si>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</si>
  <si>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</si>
  <si>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</si>
  <si>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</si>
  <si>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</si>
  <si>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</si>
  <si>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</si>
  <si>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</si>
  <si>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</si>
  <si>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</si>
  <si>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</si>
  <si>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</si>
  <si>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</si>
  <si>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</si>
  <si>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</si>
  <si>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</si>
  <si>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</si>
  <si>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</si>
  <si>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</si>
  <si>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</si>
  <si>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</si>
  <si>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</si>
  <si>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</si>
  <si>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</si>
  <si>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</si>
  <si>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</si>
  <si>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</si>
  <si>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</si>
  <si>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</si>
  <si>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</si>
  <si>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</si>
  <si>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</si>
  <si>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</si>
  <si>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</si>
  <si>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</si>
  <si>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</si>
  <si>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</si>
  <si>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</si>
  <si>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</si>
  <si>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</si>
  <si>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</si>
  <si>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</si>
  <si>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</si>
  <si>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</si>
  <si>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</si>
  <si>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</si>
  <si>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</si>
  <si>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</si>
  <si>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</si>
  <si>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</si>
  <si>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</si>
  <si>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</si>
  <si>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</si>
  <si>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</si>
  <si>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</si>
  <si>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</si>
  <si>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</si>
  <si>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</si>
  <si>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</si>
  <si>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</si>
  <si>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</si>
  <si>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</si>
  <si>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</si>
  <si>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</si>
  <si>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</si>
  <si>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</si>
  <si>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</si>
  <si>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</si>
  <si>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</si>
  <si>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</si>
  <si>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</si>
  <si>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</si>
  <si>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</si>
  <si>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</si>
  <si>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</si>
  <si>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</si>
  <si>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</si>
  <si>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</si>
  <si>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</si>
  <si>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</si>
  <si>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</si>
  <si>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</si>
  <si>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</si>
  <si>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</si>
  <si>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</si>
  <si>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</si>
  <si>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</si>
  <si>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</si>
  <si>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</si>
  <si>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</si>
  <si>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</si>
  <si>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</si>
  <si>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</si>
  <si>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</si>
  <si>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</si>
  <si>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</si>
  <si>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</si>
  <si>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</si>
  <si>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</si>
  <si>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</si>
  <si>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</si>
  <si>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</si>
  <si>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</si>
  <si>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</si>
  <si>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</si>
  <si>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</si>
  <si>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</si>
  <si>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</si>
  <si>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</si>
  <si>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</si>
  <si>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</si>
  <si>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</si>
  <si>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</si>
  <si>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</si>
  <si>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</si>
  <si>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</si>
  <si>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</si>
  <si>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</si>
  <si>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</si>
  <si>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</si>
  <si>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</si>
  <si>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</si>
  <si>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</si>
  <si>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</si>
  <si>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</si>
  <si>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</si>
  <si>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</si>
  <si>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</si>
  <si>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</si>
  <si>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</si>
  <si>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</si>
  <si>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</si>
  <si>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</si>
  <si>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</si>
  <si>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</si>
  <si>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</si>
  <si>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</si>
  <si>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</si>
  <si>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</si>
  <si>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</si>
  <si>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</si>
  <si>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</si>
  <si>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</si>
  <si>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</si>
  <si>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</si>
  <si>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</si>
  <si>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</si>
  <si>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</si>
  <si>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</si>
  <si>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</si>
  <si>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</si>
  <si>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</si>
  <si>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</si>
  <si>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</si>
  <si>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</si>
  <si>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</si>
  <si>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</si>
  <si>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</si>
  <si>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</si>
  <si>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</si>
  <si>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</si>
  <si>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</si>
  <si>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</si>
  <si>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</si>
  <si>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</si>
  <si>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</si>
  <si>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</si>
  <si>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</si>
  <si>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</si>
  <si>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</si>
  <si>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</si>
  <si>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</si>
  <si>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</si>
  <si>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</si>
  <si>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</si>
  <si>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</si>
  <si>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</si>
  <si>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</si>
  <si>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</si>
  <si>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</si>
  <si>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</si>
  <si>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</si>
  <si>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</si>
  <si>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</si>
  <si>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</si>
  <si>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</si>
  <si>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</si>
  <si>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</si>
  <si>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</si>
  <si>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</si>
  <si>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</si>
  <si>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</si>
  <si>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</si>
  <si>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</si>
  <si>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</si>
  <si>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</si>
  <si>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</si>
  <si>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</si>
  <si>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</si>
  <si>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</si>
  <si>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</si>
  <si>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</si>
  <si>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</si>
  <si>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</si>
  <si>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</si>
  <si>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</si>
  <si>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</si>
  <si>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</si>
  <si>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</si>
  <si>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</si>
  <si>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</si>
  <si>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</si>
  <si>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</si>
  <si>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</si>
  <si>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</si>
  <si>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</si>
  <si>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</si>
  <si>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</si>
  <si>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</si>
  <si>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</si>
  <si>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</si>
  <si>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</si>
  <si>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</si>
  <si>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</si>
  <si>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</si>
  <si>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</si>
  <si>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</si>
  <si>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</si>
  <si>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</si>
  <si>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</si>
  <si>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</si>
  <si>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</si>
  <si>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</si>
  <si>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</si>
  <si>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</si>
  <si>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</si>
  <si>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</si>
  <si>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</si>
  <si>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</si>
  <si>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</si>
  <si>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</si>
  <si>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</si>
  <si>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</si>
  <si>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</si>
  <si>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</si>
  <si>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</si>
  <si>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</si>
  <si>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</si>
  <si>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</si>
  <si>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</si>
  <si>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</si>
  <si>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</si>
  <si>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</si>
  <si>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</si>
  <si>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</si>
  <si>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</si>
  <si>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</si>
  <si>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</si>
  <si>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</si>
  <si>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</si>
  <si>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</si>
  <si>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</si>
  <si>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</si>
  <si>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</si>
  <si>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</si>
  <si>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</si>
  <si>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</si>
  <si>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</si>
  <si>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</si>
  <si>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</si>
  <si>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</si>
  <si>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</si>
  <si>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</si>
  <si>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</si>
  <si>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</si>
  <si>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</si>
  <si>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</si>
  <si>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</si>
  <si>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</si>
  <si>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</si>
  <si>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</si>
  <si>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</si>
  <si>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</si>
  <si>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</si>
  <si>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</si>
  <si>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</si>
  <si>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</si>
  <si>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</si>
  <si>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</si>
  <si>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</si>
  <si>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</si>
  <si>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</si>
  <si>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</si>
  <si>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</si>
  <si>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</si>
  <si>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</si>
  <si>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</si>
  <si>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</si>
  <si>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</si>
  <si>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</si>
  <si>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</si>
  <si>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</si>
  <si>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</si>
  <si>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</si>
  <si>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</si>
  <si>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</si>
  <si>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</si>
  <si>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</si>
  <si>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</si>
  <si>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</si>
  <si>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</si>
  <si>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</si>
  <si>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</si>
  <si>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</si>
  <si>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</si>
  <si>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</si>
  <si>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</si>
  <si>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</si>
  <si>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</si>
  <si>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</si>
  <si>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</si>
  <si>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</si>
  <si>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</si>
  <si>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</si>
  <si>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</si>
  <si>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</si>
  <si>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</si>
  <si>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</si>
  <si>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</si>
  <si>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</si>
  <si>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</si>
  <si>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</si>
  <si>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</si>
  <si>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</si>
  <si>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</si>
  <si>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</si>
  <si>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</si>
  <si>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</si>
  <si>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</si>
  <si>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</si>
  <si>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</si>
  <si>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</si>
  <si>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</si>
  <si>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</si>
  <si>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</si>
  <si>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</si>
  <si>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</si>
  <si>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</si>
  <si>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</si>
  <si>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</si>
  <si>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</si>
  <si>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</si>
  <si>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</si>
  <si>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</si>
  <si>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</si>
  <si>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</si>
  <si>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</si>
  <si>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</si>
  <si>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</si>
  <si>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</si>
  <si>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</si>
  <si>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</si>
  <si>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</si>
  <si>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PRIMERA INFANCIA RDA 2021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</si>
  <si>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</si>
  <si>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66-26-2012-217</t>
  </si>
  <si>
    <t>66-26-2014-232</t>
  </si>
  <si>
    <t>66-26-2016-098</t>
  </si>
  <si>
    <t>25/01/2016</t>
  </si>
  <si>
    <t>31/10/2016</t>
  </si>
  <si>
    <t>66-26-2016-306</t>
  </si>
  <si>
    <t>16/12/2016</t>
  </si>
  <si>
    <t>15/12/2017</t>
  </si>
  <si>
    <t>66-26-2017-333</t>
  </si>
  <si>
    <t>16/12/2017</t>
  </si>
  <si>
    <t>31/07/2018</t>
  </si>
  <si>
    <t>66-26-2011-077</t>
  </si>
  <si>
    <t>27/01/2011</t>
  </si>
  <si>
    <t>7/12/2011</t>
  </si>
  <si>
    <t>66-26-2010-152</t>
  </si>
  <si>
    <t>1/09/2010</t>
  </si>
  <si>
    <t>31/12/2010</t>
  </si>
  <si>
    <t>06-26-2009-049</t>
  </si>
  <si>
    <t>21/01/2009</t>
  </si>
  <si>
    <t>31/12/2009</t>
  </si>
  <si>
    <t>66-26-2008-130</t>
  </si>
  <si>
    <t>01/06/2008</t>
  </si>
  <si>
    <t>31/12/2008</t>
  </si>
  <si>
    <t>66-26-2012-049</t>
  </si>
  <si>
    <t>66-26-2019-068</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</si>
  <si>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</si>
  <si>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a niños y niñas menores de 5 años, o hasta su ingreso al grado de transición, y a mujeres gestantes y madres en periodo de lactancia en  los servicios de educación inicial y cuidado, con el fin de promover el desarrollo integral de la primera infancia con calidad, de conformidad con los lineamientos, las directrices, y parámetros establecidos por el ICBF.</t>
  </si>
  <si>
    <t xml:space="preserve">Prestar el servicio de atención, educación inicial y cuidado a niños y niñas menores de 5 años, o hasta su ingreso al grado de transición, y a mujeres gestantes y madres en perioso de lactancia con el fin de promover el desarrollo integral de la primera infancia con calidad, de conformidad con los lineamientos, manual operativo, las directrices, parámetros y estándares establecidos por el ICBF, en el marco de la estrategia de atencón integral "De Cero a Siempre". </t>
  </si>
  <si>
    <t xml:space="preserve">Prestar el servicio de atención, educación inicial y cuidado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Desarrollo Infantil en Medio Familiar. </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</si>
  <si>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 </t>
  </si>
  <si>
    <t xml:space="preserve">Brindar atención a  la primera infancia, niños y niñas menores de 5 años,  de familias con vulnerabilidad económica , social, cultural, nutricional y psicoafectiva a través de los Hogares Comunitarios de Bienestar  Modalidades: 0-5 años, en las siguientes formas de atención: Jardin Social; y en la Modalidad FAMI, apoyar a las familias en desarrollo con mujeres gestantes, madres lactantes, niños y niñas menores de dos años que se encuentran en vulnerabilidad. </t>
  </si>
  <si>
    <t>Brindar atención a  la primera infancia, niños y niñas menores de 5 años,  de familias con vulnerabilidad económica , social, cultural, nutricional y psicoafectiva a través de los Hogares Comunitarios de Bienestar del Centro Zonal Pereira,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 psicoafectiva, nutricional económica y social, prioritariamente en situación de desplazamiento.</t>
  </si>
  <si>
    <t>Apoyar a las familias en desarrollo con mujeres gestantes, madres lactantes. Niños y niñas menores de dos años que se enccuentran en vulnerabilidad psicoafectiva, nutricional, económica y social, prioritariamente en situación de desplazamiento, para los Centros Zonales Pereira, Dosquebradas y Santa Rosa de Cabal.</t>
  </si>
  <si>
    <t>Brindar atencion  a la primera Infancia niños y niñas menores de cinco años en situacon de vulnerabilidad economica,social cultural,nutricional a traves de los hogares comunitarios de bienestar en sus diferentes modalidades</t>
  </si>
  <si>
    <t>prestar los servicios en los centros de desarrollo infantil de conformidad con los lineamientos y los manuales operativos en armonia con las directrices del  ICBF para el desarrollo integral de la primera infancia de cero a siempre</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</si>
  <si>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</si>
  <si>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</si>
  <si>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</si>
  <si>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</si>
  <si>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</si>
  <si>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</si>
  <si>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</si>
  <si>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</si>
  <si>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</si>
  <si>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</si>
  <si>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</si>
  <si>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</si>
  <si>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</si>
  <si>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</si>
  <si>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</si>
  <si>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</si>
  <si>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</si>
  <si>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</si>
  <si>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</si>
  <si>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</si>
  <si>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</si>
  <si>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IRMA LUCIA GARZON RIVERA</t>
  </si>
  <si>
    <t xml:space="preserve">IRMA LUCIA GARZON RIVERA </t>
  </si>
  <si>
    <t>CARRERA 26 No 49-74 versalles</t>
  </si>
  <si>
    <t>8863811  fax 8861203</t>
  </si>
  <si>
    <t>carrera 26 No 49-74 versalles</t>
  </si>
  <si>
    <t>cooasobien@cooasobien.org</t>
  </si>
  <si>
    <t>PRIMERA INFANCIA RDA2021</t>
  </si>
  <si>
    <t>63-084-2019</t>
  </si>
  <si>
    <t>63-074-2019</t>
  </si>
  <si>
    <t>63-128-2018</t>
  </si>
  <si>
    <t>17-0393-2017</t>
  </si>
  <si>
    <t>31/10/2018</t>
  </si>
  <si>
    <t>63-273-2017</t>
  </si>
  <si>
    <t>63-259-2016</t>
  </si>
  <si>
    <t>08/11/2016</t>
  </si>
  <si>
    <t>63-260-2016</t>
  </si>
  <si>
    <t>63-230-2017</t>
  </si>
  <si>
    <t>27-373-2017</t>
  </si>
  <si>
    <t>05/12/2017</t>
  </si>
  <si>
    <t>63-291-2016</t>
  </si>
  <si>
    <t>63-297-2016</t>
  </si>
  <si>
    <t>17-0551-2016</t>
  </si>
  <si>
    <t>27-537-2019</t>
  </si>
  <si>
    <t>30/12/2017</t>
  </si>
  <si>
    <t>63-194-2019</t>
  </si>
  <si>
    <t>17-0144-2016</t>
  </si>
  <si>
    <t>26/01/2016</t>
  </si>
  <si>
    <t>17-0148-2016</t>
  </si>
  <si>
    <t>27/01/2016</t>
  </si>
  <si>
    <t>17-0353-2014</t>
  </si>
  <si>
    <t>19/12/2014</t>
  </si>
  <si>
    <t>31/12/2015</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</si>
  <si>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</si>
  <si>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</si>
  <si>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</si>
  <si>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</si>
  <si>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</si>
  <si>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</si>
  <si>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</si>
  <si>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</si>
  <si>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</si>
  <si>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</si>
  <si>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63001512020</t>
  </si>
  <si>
    <t>63001522020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</si>
  <si>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</si>
  <si>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</si>
  <si>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Cra 22 # 46-19</t>
  </si>
  <si>
    <t>8928017-8850691</t>
  </si>
  <si>
    <t>centroversalles@gmail.com</t>
  </si>
  <si>
    <t>2021-66-10001552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</si>
</sst>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52" zoomScale="70" zoomScaleNormal="7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64" t="str">
        <f>HYPERLINK("#Integrante_1!A109","CAPACIDAD RESIDUAL")</f>
        <v>CAPACIDAD RESIDUAL</v>
      </c>
      <c r="F8" s="265"/>
      <c r="G8" s="266"/>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64" t="str">
        <f>HYPERLINK("#Integrante_1!A162","TALENTO HUMANO")</f>
        <v>TALENTO HUMANO</v>
      </c>
      <c r="F9" s="265"/>
      <c r="G9" s="266"/>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64" t="str">
        <f>HYPERLINK("#Integrante_1!F162","INFRAESTRUCTURA")</f>
        <v>INFRAESTRUCTURA</v>
      </c>
      <c r="F10" s="265"/>
      <c r="G10" s="266"/>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t="s">
        <v>2788</v>
      </c>
      <c r="D15" s="35"/>
      <c r="E15" s="35"/>
      <c r="F15" s="5"/>
      <c r="G15" s="32" t="s">
        <v>1168</v>
      </c>
      <c r="H15" s="104" t="s">
        <v>396</v>
      </c>
      <c r="I15" s="32" t="s">
        <v>2629</v>
      </c>
      <c r="J15" s="109" t="s">
        <v>2637</v>
      </c>
      <c r="L15" s="261" t="s">
        <v>8</v>
      </c>
      <c r="M15" s="261"/>
      <c r="N15" s="178">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v>810000164</v>
      </c>
      <c r="C20" s="5"/>
      <c r="D20" s="74"/>
      <c r="E20" s="155" t="s">
        <v>2669</v>
      </c>
      <c r="F20" s="189" t="s">
        <v>2681</v>
      </c>
      <c r="G20" s="5"/>
      <c r="H20" s="267"/>
      <c r="I20" s="144" t="s">
        <v>396</v>
      </c>
      <c r="J20" s="145" t="s">
        <v>874</v>
      </c>
      <c r="K20" s="146">
        <v>832629808</v>
      </c>
      <c r="L20" s="147">
        <v>44242</v>
      </c>
      <c r="M20" s="147">
        <v>44561</v>
      </c>
      <c r="N20" s="130">
        <f>+(M20-L20)/30</f>
        <v>10.633333333333333</v>
      </c>
      <c r="O20" s="133"/>
      <c r="U20" s="129"/>
      <c r="V20" s="106">
        <f ca="1">NOW()</f>
        <v>44194.823459490741</v>
      </c>
      <c r="W20" s="106">
        <f ca="1">NOW()</f>
        <v>44194.823459490741</v>
      </c>
    </row>
    <row r="21" spans="1:23" ht="30" customHeight="1" outlineLevel="1" x14ac:dyDescent="0.25">
      <c r="A21" s="9"/>
      <c r="B21" s="72"/>
      <c r="C21" s="5"/>
      <c r="D21" s="5"/>
      <c r="E21" s="5"/>
      <c r="F21" s="5"/>
      <c r="G21" s="5"/>
      <c r="H21" s="71"/>
      <c r="I21" s="144"/>
      <c r="J21" s="145"/>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5"/>
      <c r="R23" s="55"/>
      <c r="S23" s="106"/>
      <c r="T23" s="106"/>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str">
        <f>VLOOKUP(B20,EAS!A2:B1439,2,0)</f>
        <v>COOPERATIVA MULTIACTIVA COOASOBIEN</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t="s">
        <v>2682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1" t="s">
        <v>2671</v>
      </c>
      <c r="C48" s="112" t="s">
        <v>31</v>
      </c>
      <c r="D48" s="117" t="s">
        <v>2683</v>
      </c>
      <c r="E48" s="190">
        <v>41254</v>
      </c>
      <c r="F48" s="190">
        <v>41988</v>
      </c>
      <c r="G48" s="167">
        <f>IF(AND(E48&lt;&gt;"",F48&lt;&gt;""),((F48-E48)/30),"")</f>
        <v>24.466666666666665</v>
      </c>
      <c r="H48" s="118" t="s">
        <v>2708</v>
      </c>
      <c r="I48" s="117" t="s">
        <v>396</v>
      </c>
      <c r="J48" s="117" t="s">
        <v>874</v>
      </c>
      <c r="K48" s="119">
        <v>5840922964</v>
      </c>
      <c r="L48" s="113"/>
      <c r="M48" s="114"/>
      <c r="N48" s="113" t="s">
        <v>27</v>
      </c>
      <c r="O48" s="113" t="s">
        <v>1148</v>
      </c>
      <c r="P48" s="80"/>
    </row>
    <row r="49" spans="1:16" s="6" customFormat="1" ht="24.75" customHeight="1" x14ac:dyDescent="0.25">
      <c r="A49" s="138">
        <v>2</v>
      </c>
      <c r="B49" s="118" t="s">
        <v>2671</v>
      </c>
      <c r="C49" s="112" t="s">
        <v>31</v>
      </c>
      <c r="D49" s="117" t="s">
        <v>2684</v>
      </c>
      <c r="E49" s="190">
        <v>41949</v>
      </c>
      <c r="F49" s="190">
        <v>42369</v>
      </c>
      <c r="G49" s="167">
        <f t="shared" ref="G49:G107" si="2">IF(AND(E49&lt;&gt;"",F49&lt;&gt;""),((F49-E49)/30),"")</f>
        <v>14</v>
      </c>
      <c r="H49" s="118" t="s">
        <v>2709</v>
      </c>
      <c r="I49" s="117" t="s">
        <v>396</v>
      </c>
      <c r="J49" s="117" t="s">
        <v>874</v>
      </c>
      <c r="K49" s="115">
        <v>3053507789</v>
      </c>
      <c r="L49" s="113"/>
      <c r="M49" s="114"/>
      <c r="N49" s="113" t="s">
        <v>27</v>
      </c>
      <c r="O49" s="113" t="s">
        <v>1148</v>
      </c>
      <c r="P49" s="80"/>
    </row>
    <row r="50" spans="1:16" s="6" customFormat="1" ht="24.75" customHeight="1" x14ac:dyDescent="0.25">
      <c r="A50" s="138">
        <v>3</v>
      </c>
      <c r="B50" s="118" t="s">
        <v>2671</v>
      </c>
      <c r="C50" s="112" t="s">
        <v>31</v>
      </c>
      <c r="D50" s="117" t="s">
        <v>2685</v>
      </c>
      <c r="E50" s="117" t="s">
        <v>2686</v>
      </c>
      <c r="F50" s="117" t="s">
        <v>2687</v>
      </c>
      <c r="G50" s="167">
        <f t="shared" si="2"/>
        <v>9.3333333333333339</v>
      </c>
      <c r="H50" s="118" t="s">
        <v>2710</v>
      </c>
      <c r="I50" s="117" t="s">
        <v>396</v>
      </c>
      <c r="J50" s="117" t="s">
        <v>874</v>
      </c>
      <c r="K50" s="115">
        <v>2542709379</v>
      </c>
      <c r="L50" s="113"/>
      <c r="M50" s="114"/>
      <c r="N50" s="113" t="s">
        <v>27</v>
      </c>
      <c r="O50" s="113" t="s">
        <v>1148</v>
      </c>
      <c r="P50" s="80"/>
    </row>
    <row r="51" spans="1:16" s="6" customFormat="1" ht="24.75" customHeight="1" outlineLevel="1" x14ac:dyDescent="0.25">
      <c r="A51" s="138">
        <v>4</v>
      </c>
      <c r="B51" s="118" t="s">
        <v>2671</v>
      </c>
      <c r="C51" s="112" t="s">
        <v>31</v>
      </c>
      <c r="D51" s="117" t="s">
        <v>2688</v>
      </c>
      <c r="E51" s="117" t="s">
        <v>2689</v>
      </c>
      <c r="F51" s="117" t="s">
        <v>2690</v>
      </c>
      <c r="G51" s="167">
        <f t="shared" si="2"/>
        <v>12.133333333333333</v>
      </c>
      <c r="H51" s="118" t="s">
        <v>2711</v>
      </c>
      <c r="I51" s="117" t="s">
        <v>396</v>
      </c>
      <c r="J51" s="117" t="s">
        <v>874</v>
      </c>
      <c r="K51" s="119">
        <v>2083755157</v>
      </c>
      <c r="L51" s="113"/>
      <c r="M51" s="114"/>
      <c r="N51" s="113" t="s">
        <v>27</v>
      </c>
      <c r="O51" s="113" t="s">
        <v>1148</v>
      </c>
      <c r="P51" s="80"/>
    </row>
    <row r="52" spans="1:16" s="7" customFormat="1" ht="24.75" customHeight="1" outlineLevel="1" x14ac:dyDescent="0.25">
      <c r="A52" s="139">
        <v>5</v>
      </c>
      <c r="B52" s="118" t="s">
        <v>2671</v>
      </c>
      <c r="C52" s="112" t="s">
        <v>31</v>
      </c>
      <c r="D52" s="117" t="s">
        <v>2691</v>
      </c>
      <c r="E52" s="117" t="s">
        <v>2692</v>
      </c>
      <c r="F52" s="117" t="s">
        <v>2693</v>
      </c>
      <c r="G52" s="167">
        <f t="shared" si="2"/>
        <v>7.5666666666666664</v>
      </c>
      <c r="H52" s="118" t="s">
        <v>2712</v>
      </c>
      <c r="I52" s="117" t="s">
        <v>396</v>
      </c>
      <c r="J52" s="117" t="s">
        <v>874</v>
      </c>
      <c r="K52" s="119">
        <v>1508996968</v>
      </c>
      <c r="L52" s="113"/>
      <c r="M52" s="114"/>
      <c r="N52" s="113" t="s">
        <v>27</v>
      </c>
      <c r="O52" s="113" t="s">
        <v>1148</v>
      </c>
      <c r="P52" s="81"/>
    </row>
    <row r="53" spans="1:16" s="7" customFormat="1" ht="24.75" customHeight="1" outlineLevel="1" x14ac:dyDescent="0.25">
      <c r="A53" s="139">
        <v>6</v>
      </c>
      <c r="B53" s="118" t="s">
        <v>2671</v>
      </c>
      <c r="C53" s="112" t="s">
        <v>31</v>
      </c>
      <c r="D53" s="117" t="s">
        <v>2694</v>
      </c>
      <c r="E53" s="117" t="s">
        <v>2695</v>
      </c>
      <c r="F53" s="117" t="s">
        <v>2696</v>
      </c>
      <c r="G53" s="167">
        <f t="shared" si="2"/>
        <v>10.466666666666667</v>
      </c>
      <c r="H53" s="118" t="s">
        <v>2713</v>
      </c>
      <c r="I53" s="117" t="s">
        <v>396</v>
      </c>
      <c r="J53" s="117" t="s">
        <v>874</v>
      </c>
      <c r="K53" s="119">
        <v>4990533004</v>
      </c>
      <c r="L53" s="113"/>
      <c r="M53" s="114"/>
      <c r="N53" s="113" t="s">
        <v>27</v>
      </c>
      <c r="O53" s="113" t="s">
        <v>1148</v>
      </c>
      <c r="P53" s="81"/>
    </row>
    <row r="54" spans="1:16" s="7" customFormat="1" ht="24.75" customHeight="1" outlineLevel="1" x14ac:dyDescent="0.25">
      <c r="A54" s="139">
        <v>7</v>
      </c>
      <c r="B54" s="118" t="s">
        <v>2671</v>
      </c>
      <c r="C54" s="112" t="s">
        <v>31</v>
      </c>
      <c r="D54" s="117" t="s">
        <v>2697</v>
      </c>
      <c r="E54" s="117" t="s">
        <v>2698</v>
      </c>
      <c r="F54" s="117" t="s">
        <v>2699</v>
      </c>
      <c r="G54" s="167">
        <f t="shared" si="2"/>
        <v>4.0333333333333332</v>
      </c>
      <c r="H54" s="118" t="s">
        <v>2714</v>
      </c>
      <c r="I54" s="117" t="s">
        <v>396</v>
      </c>
      <c r="J54" s="117" t="s">
        <v>874</v>
      </c>
      <c r="K54" s="119">
        <v>1646406133</v>
      </c>
      <c r="L54" s="113"/>
      <c r="M54" s="114"/>
      <c r="N54" s="113" t="s">
        <v>27</v>
      </c>
      <c r="O54" s="113" t="s">
        <v>1148</v>
      </c>
      <c r="P54" s="81"/>
    </row>
    <row r="55" spans="1:16" s="7" customFormat="1" ht="24.75" customHeight="1" outlineLevel="1" x14ac:dyDescent="0.25">
      <c r="A55" s="139">
        <v>8</v>
      </c>
      <c r="B55" s="118" t="s">
        <v>2671</v>
      </c>
      <c r="C55" s="112" t="s">
        <v>31</v>
      </c>
      <c r="D55" s="117" t="s">
        <v>2700</v>
      </c>
      <c r="E55" s="117" t="s">
        <v>2701</v>
      </c>
      <c r="F55" s="117" t="s">
        <v>2702</v>
      </c>
      <c r="G55" s="167">
        <f t="shared" si="2"/>
        <v>11.466666666666667</v>
      </c>
      <c r="H55" s="118" t="s">
        <v>2714</v>
      </c>
      <c r="I55" s="117" t="s">
        <v>396</v>
      </c>
      <c r="J55" s="117" t="s">
        <v>874</v>
      </c>
      <c r="K55" s="119">
        <v>4554007987</v>
      </c>
      <c r="L55" s="113"/>
      <c r="M55" s="114"/>
      <c r="N55" s="113" t="s">
        <v>27</v>
      </c>
      <c r="O55" s="113" t="s">
        <v>1148</v>
      </c>
      <c r="P55" s="81"/>
    </row>
    <row r="56" spans="1:16" s="7" customFormat="1" ht="24.75" customHeight="1" outlineLevel="1" x14ac:dyDescent="0.25">
      <c r="A56" s="139">
        <v>9</v>
      </c>
      <c r="B56" s="118" t="s">
        <v>2671</v>
      </c>
      <c r="C56" s="112" t="s">
        <v>31</v>
      </c>
      <c r="D56" s="117" t="s">
        <v>2703</v>
      </c>
      <c r="E56" s="117" t="s">
        <v>2704</v>
      </c>
      <c r="F56" s="117" t="s">
        <v>2705</v>
      </c>
      <c r="G56" s="167">
        <f t="shared" si="2"/>
        <v>7.1</v>
      </c>
      <c r="H56" s="118" t="s">
        <v>2715</v>
      </c>
      <c r="I56" s="117" t="s">
        <v>396</v>
      </c>
      <c r="J56" s="117" t="s">
        <v>874</v>
      </c>
      <c r="K56" s="119">
        <v>336788249</v>
      </c>
      <c r="L56" s="113"/>
      <c r="M56" s="114"/>
      <c r="N56" s="113" t="s">
        <v>27</v>
      </c>
      <c r="O56" s="113" t="s">
        <v>1148</v>
      </c>
      <c r="P56" s="81"/>
    </row>
    <row r="57" spans="1:16" s="7" customFormat="1" ht="24.75" customHeight="1" outlineLevel="1" x14ac:dyDescent="0.25">
      <c r="A57" s="139">
        <v>10</v>
      </c>
      <c r="B57" s="118" t="s">
        <v>2671</v>
      </c>
      <c r="C57" s="65" t="s">
        <v>31</v>
      </c>
      <c r="D57" s="117" t="s">
        <v>2706</v>
      </c>
      <c r="E57" s="140">
        <v>40931</v>
      </c>
      <c r="F57" s="140">
        <v>41273</v>
      </c>
      <c r="G57" s="167">
        <f t="shared" si="2"/>
        <v>11.4</v>
      </c>
      <c r="H57" s="118" t="s">
        <v>2716</v>
      </c>
      <c r="I57" s="117" t="s">
        <v>396</v>
      </c>
      <c r="J57" s="117" t="s">
        <v>874</v>
      </c>
      <c r="K57" s="119">
        <v>4901428076</v>
      </c>
      <c r="L57" s="65"/>
      <c r="M57" s="67"/>
      <c r="N57" s="65" t="s">
        <v>27</v>
      </c>
      <c r="O57" s="65" t="s">
        <v>1148</v>
      </c>
      <c r="P57" s="81"/>
    </row>
    <row r="58" spans="1:16" s="7" customFormat="1" ht="24.75" customHeight="1" outlineLevel="1" x14ac:dyDescent="0.25">
      <c r="A58" s="139">
        <v>11</v>
      </c>
      <c r="B58" s="118" t="s">
        <v>2671</v>
      </c>
      <c r="C58" s="65" t="s">
        <v>31</v>
      </c>
      <c r="D58" s="117" t="s">
        <v>2707</v>
      </c>
      <c r="E58" s="140">
        <v>43482</v>
      </c>
      <c r="F58" s="140">
        <v>43738</v>
      </c>
      <c r="G58" s="167">
        <f t="shared" si="2"/>
        <v>8.5333333333333332</v>
      </c>
      <c r="H58" s="118" t="s">
        <v>2717</v>
      </c>
      <c r="I58" s="117" t="s">
        <v>396</v>
      </c>
      <c r="J58" s="117" t="s">
        <v>874</v>
      </c>
      <c r="K58" s="119">
        <v>1807326099</v>
      </c>
      <c r="L58" s="65"/>
      <c r="M58" s="67"/>
      <c r="N58" s="65" t="s">
        <v>27</v>
      </c>
      <c r="O58" s="65" t="s">
        <v>1148</v>
      </c>
      <c r="P58" s="81"/>
    </row>
    <row r="59" spans="1:16" s="7" customFormat="1" ht="24.75" customHeight="1" outlineLevel="1" x14ac:dyDescent="0.25">
      <c r="A59" s="139">
        <v>12</v>
      </c>
      <c r="B59" s="64"/>
      <c r="C59" s="65"/>
      <c r="D59" s="63"/>
      <c r="E59" s="140"/>
      <c r="F59" s="140"/>
      <c r="G59" s="167" t="str">
        <f t="shared" si="2"/>
        <v/>
      </c>
      <c r="H59" s="64"/>
      <c r="I59" s="63"/>
      <c r="J59" s="63"/>
      <c r="K59" s="66"/>
      <c r="L59" s="65"/>
      <c r="M59" s="67"/>
      <c r="N59" s="65"/>
      <c r="O59" s="65"/>
      <c r="P59" s="81"/>
    </row>
    <row r="60" spans="1:16" s="7" customFormat="1" ht="24.75" customHeight="1" outlineLevel="1" x14ac:dyDescent="0.25">
      <c r="A60" s="139">
        <v>13</v>
      </c>
      <c r="B60" s="64"/>
      <c r="C60" s="65"/>
      <c r="D60" s="63"/>
      <c r="E60" s="140"/>
      <c r="F60" s="140"/>
      <c r="G60" s="167" t="str">
        <f t="shared" si="2"/>
        <v/>
      </c>
      <c r="H60" s="64"/>
      <c r="I60" s="63"/>
      <c r="J60" s="63"/>
      <c r="K60" s="66"/>
      <c r="L60" s="65"/>
      <c r="M60" s="67"/>
      <c r="N60" s="65"/>
      <c r="O60" s="65"/>
      <c r="P60" s="81"/>
    </row>
    <row r="61" spans="1:16" s="7" customFormat="1" ht="24.75" customHeight="1" outlineLevel="1" x14ac:dyDescent="0.25">
      <c r="A61" s="139">
        <v>14</v>
      </c>
      <c r="B61" s="64"/>
      <c r="C61" s="65"/>
      <c r="D61" s="63"/>
      <c r="E61" s="140"/>
      <c r="F61" s="140"/>
      <c r="G61" s="167" t="str">
        <f t="shared" si="2"/>
        <v/>
      </c>
      <c r="H61" s="64"/>
      <c r="I61" s="63"/>
      <c r="J61" s="63"/>
      <c r="K61" s="66"/>
      <c r="L61" s="65"/>
      <c r="M61" s="67"/>
      <c r="N61" s="65"/>
      <c r="O61" s="65"/>
      <c r="P61" s="81"/>
    </row>
    <row r="62" spans="1:16" s="7" customFormat="1" ht="24.75" customHeight="1" outlineLevel="1" x14ac:dyDescent="0.25">
      <c r="A62" s="139">
        <v>15</v>
      </c>
      <c r="B62" s="64"/>
      <c r="C62" s="65"/>
      <c r="D62" s="63"/>
      <c r="E62" s="140"/>
      <c r="F62" s="140"/>
      <c r="G62" s="167" t="str">
        <f t="shared" si="2"/>
        <v/>
      </c>
      <c r="H62" s="64"/>
      <c r="I62" s="63"/>
      <c r="J62" s="63"/>
      <c r="K62" s="66"/>
      <c r="L62" s="65"/>
      <c r="M62" s="67"/>
      <c r="N62" s="65"/>
      <c r="O62" s="65"/>
      <c r="P62" s="81"/>
    </row>
    <row r="63" spans="1:16" s="7" customFormat="1" ht="24.75" customHeight="1" outlineLevel="1" x14ac:dyDescent="0.25">
      <c r="A63" s="139">
        <v>16</v>
      </c>
      <c r="B63" s="64"/>
      <c r="C63" s="65"/>
      <c r="D63" s="63"/>
      <c r="E63" s="140"/>
      <c r="F63" s="140"/>
      <c r="G63" s="167" t="str">
        <f t="shared" si="2"/>
        <v/>
      </c>
      <c r="H63" s="64"/>
      <c r="I63" s="63"/>
      <c r="J63" s="63"/>
      <c r="K63" s="66"/>
      <c r="L63" s="65"/>
      <c r="M63" s="67"/>
      <c r="N63" s="65"/>
      <c r="O63" s="65"/>
      <c r="P63" s="81"/>
    </row>
    <row r="64" spans="1:16" s="7" customFormat="1" ht="24.75" customHeight="1" outlineLevel="1" x14ac:dyDescent="0.25">
      <c r="A64" s="139">
        <v>17</v>
      </c>
      <c r="B64" s="64"/>
      <c r="C64" s="65"/>
      <c r="D64" s="63"/>
      <c r="E64" s="140"/>
      <c r="F64" s="140"/>
      <c r="G64" s="167" t="str">
        <f t="shared" si="2"/>
        <v/>
      </c>
      <c r="H64" s="64"/>
      <c r="I64" s="63"/>
      <c r="J64" s="63"/>
      <c r="K64" s="66"/>
      <c r="L64" s="65"/>
      <c r="M64" s="67"/>
      <c r="N64" s="65"/>
      <c r="O64" s="65"/>
      <c r="P64" s="81"/>
    </row>
    <row r="65" spans="1:16" s="7" customFormat="1" ht="24.75" customHeight="1" outlineLevel="1" x14ac:dyDescent="0.25">
      <c r="A65" s="139">
        <v>18</v>
      </c>
      <c r="B65" s="64"/>
      <c r="C65" s="65"/>
      <c r="D65" s="63"/>
      <c r="E65" s="140"/>
      <c r="F65" s="140"/>
      <c r="G65" s="167" t="str">
        <f t="shared" si="2"/>
        <v/>
      </c>
      <c r="H65" s="64"/>
      <c r="I65" s="63"/>
      <c r="J65" s="63"/>
      <c r="K65" s="66"/>
      <c r="L65" s="65"/>
      <c r="M65" s="67"/>
      <c r="N65" s="65"/>
      <c r="O65" s="65"/>
      <c r="P65" s="81"/>
    </row>
    <row r="66" spans="1:16" s="7" customFormat="1" ht="24.75" customHeight="1" outlineLevel="1" x14ac:dyDescent="0.25">
      <c r="A66" s="139">
        <v>19</v>
      </c>
      <c r="B66" s="64"/>
      <c r="C66" s="65"/>
      <c r="D66" s="63"/>
      <c r="E66" s="140"/>
      <c r="F66" s="140"/>
      <c r="G66" s="167" t="str">
        <f t="shared" si="2"/>
        <v/>
      </c>
      <c r="H66" s="64"/>
      <c r="I66" s="63"/>
      <c r="J66" s="63"/>
      <c r="K66" s="66"/>
      <c r="L66" s="65"/>
      <c r="M66" s="67"/>
      <c r="N66" s="65"/>
      <c r="O66" s="65"/>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4"/>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t="s">
        <v>2718</v>
      </c>
      <c r="E114" s="140">
        <v>43878</v>
      </c>
      <c r="F114" s="140">
        <v>44196</v>
      </c>
      <c r="G114" s="167">
        <f>IF(AND(E114&lt;&gt;"",F114&lt;&gt;""),((F114-E114)/30),"")</f>
        <v>10.6</v>
      </c>
      <c r="H114" s="118" t="s">
        <v>2730</v>
      </c>
      <c r="I114" s="117" t="s">
        <v>64</v>
      </c>
      <c r="J114" s="117" t="s">
        <v>377</v>
      </c>
      <c r="K114" s="119">
        <v>4090768777</v>
      </c>
      <c r="L114" s="102">
        <f>+IF(AND(K114&gt;0,O114="Ejecución"),(K114/877802)*Tabla28[[#This Row],[% participación]],IF(AND(K114&gt;0,O114&lt;&gt;"Ejecución"),"-",""))</f>
        <v>4660.2408937322998</v>
      </c>
      <c r="M114" s="120" t="s">
        <v>1148</v>
      </c>
      <c r="N114" s="176">
        <f>+IF(M116="No",1,IF(M116="Si","Ingrese %",""))</f>
        <v>1</v>
      </c>
      <c r="O114" s="172" t="s">
        <v>1150</v>
      </c>
      <c r="P114" s="80"/>
    </row>
    <row r="115" spans="1:16" s="6" customFormat="1" ht="24.75" customHeight="1" x14ac:dyDescent="0.25">
      <c r="A115" s="138">
        <v>2</v>
      </c>
      <c r="B115" s="170" t="s">
        <v>2671</v>
      </c>
      <c r="C115" s="171" t="s">
        <v>31</v>
      </c>
      <c r="D115" s="117" t="s">
        <v>2719</v>
      </c>
      <c r="E115" s="140">
        <v>43883</v>
      </c>
      <c r="F115" s="140">
        <v>44196</v>
      </c>
      <c r="G115" s="167">
        <f t="shared" ref="G115:G116" si="3">IF(AND(E115&lt;&gt;"",F115&lt;&gt;""),((F115-E115)/30),"")</f>
        <v>10.433333333333334</v>
      </c>
      <c r="H115" s="118" t="s">
        <v>2731</v>
      </c>
      <c r="I115" s="117" t="s">
        <v>64</v>
      </c>
      <c r="J115" s="117" t="s">
        <v>377</v>
      </c>
      <c r="K115" s="68">
        <v>4760848129</v>
      </c>
      <c r="L115" s="102">
        <f>+IF(AND(K115&gt;0,O115="Ejecución"),(K115/877802)*Tabla28[[#This Row],[% participación]],IF(AND(K115&gt;0,O115&lt;&gt;"Ejecución"),"-",""))</f>
        <v>5423.6013691014605</v>
      </c>
      <c r="M115" s="65" t="s">
        <v>1148</v>
      </c>
      <c r="N115" s="176">
        <f>+IF(M116="No",1,IF(M116="Si","Ingrese %",""))</f>
        <v>1</v>
      </c>
      <c r="O115" s="172" t="s">
        <v>1150</v>
      </c>
      <c r="P115" s="80"/>
    </row>
    <row r="116" spans="1:16" s="6" customFormat="1" ht="24.75" customHeight="1" x14ac:dyDescent="0.25">
      <c r="A116" s="138">
        <v>3</v>
      </c>
      <c r="B116" s="170" t="s">
        <v>2671</v>
      </c>
      <c r="C116" s="171" t="s">
        <v>31</v>
      </c>
      <c r="D116" s="117" t="s">
        <v>2720</v>
      </c>
      <c r="E116" s="140">
        <v>43878</v>
      </c>
      <c r="F116" s="140">
        <v>44196</v>
      </c>
      <c r="G116" s="167">
        <f t="shared" si="3"/>
        <v>10.6</v>
      </c>
      <c r="H116" s="118" t="s">
        <v>2732</v>
      </c>
      <c r="I116" s="117" t="s">
        <v>64</v>
      </c>
      <c r="J116" s="117" t="s">
        <v>402</v>
      </c>
      <c r="K116" s="68">
        <v>2416619753</v>
      </c>
      <c r="L116" s="102">
        <f>+IF(AND(K116&gt;0,O116="Ejecución"),(K116/877802)*Tabla28[[#This Row],[% participación]],IF(AND(K116&gt;0,O116&lt;&gt;"Ejecución"),"-",""))</f>
        <v>2753.0351411821798</v>
      </c>
      <c r="M116" s="65" t="s">
        <v>1148</v>
      </c>
      <c r="N116" s="176">
        <f t="shared" ref="N116:N160" si="4">+IF(M116="No",1,IF(M116="Si","Ingrese %",""))</f>
        <v>1</v>
      </c>
      <c r="O116" s="172" t="s">
        <v>1150</v>
      </c>
      <c r="P116" s="80"/>
    </row>
    <row r="117" spans="1:16" s="6" customFormat="1" ht="24.75" customHeight="1" outlineLevel="1" x14ac:dyDescent="0.25">
      <c r="A117" s="138">
        <v>4</v>
      </c>
      <c r="B117" s="170" t="s">
        <v>2671</v>
      </c>
      <c r="C117" s="171" t="s">
        <v>31</v>
      </c>
      <c r="D117" s="117" t="s">
        <v>2721</v>
      </c>
      <c r="E117" s="140">
        <v>43878</v>
      </c>
      <c r="F117" s="140">
        <v>44196</v>
      </c>
      <c r="G117" s="167">
        <f t="shared" ref="G117:G159" si="5">IF(AND(E117&lt;&gt;"",F117&lt;&gt;""),((F117-E117)/30),"")</f>
        <v>10.6</v>
      </c>
      <c r="H117" s="118" t="s">
        <v>2732</v>
      </c>
      <c r="I117" s="117" t="s">
        <v>64</v>
      </c>
      <c r="J117" s="117" t="s">
        <v>388</v>
      </c>
      <c r="K117" s="68">
        <v>1386294894</v>
      </c>
      <c r="L117" s="102">
        <f>+IF(AND(K117&gt;0,O117="Ejecución"),(K117/877802)*Tabla28[[#This Row],[% participación]],IF(AND(K117&gt;0,O117&lt;&gt;"Ejecución"),"-",""))</f>
        <v>1579.2797168381935</v>
      </c>
      <c r="M117" s="65" t="s">
        <v>1148</v>
      </c>
      <c r="N117" s="176">
        <f t="shared" si="4"/>
        <v>1</v>
      </c>
      <c r="O117" s="172" t="s">
        <v>1150</v>
      </c>
      <c r="P117" s="80"/>
    </row>
    <row r="118" spans="1:16" s="7" customFormat="1" ht="24.75" customHeight="1" outlineLevel="1" x14ac:dyDescent="0.25">
      <c r="A118" s="139">
        <v>5</v>
      </c>
      <c r="B118" s="170" t="s">
        <v>2671</v>
      </c>
      <c r="C118" s="171" t="s">
        <v>31</v>
      </c>
      <c r="D118" s="117" t="s">
        <v>2722</v>
      </c>
      <c r="E118" s="140">
        <v>43878</v>
      </c>
      <c r="F118" s="140">
        <v>44196</v>
      </c>
      <c r="G118" s="167">
        <f t="shared" si="5"/>
        <v>10.6</v>
      </c>
      <c r="H118" s="118" t="s">
        <v>2732</v>
      </c>
      <c r="I118" s="117" t="s">
        <v>64</v>
      </c>
      <c r="J118" s="117" t="s">
        <v>386</v>
      </c>
      <c r="K118" s="68">
        <v>2130954620</v>
      </c>
      <c r="L118" s="102">
        <f>+IF(AND(K118&gt;0,O118="Ejecución"),(K118/877802)*Tabla28[[#This Row],[% participación]],IF(AND(K118&gt;0,O118&lt;&gt;"Ejecución"),"-",""))</f>
        <v>2427.6028307066967</v>
      </c>
      <c r="M118" s="65" t="s">
        <v>1148</v>
      </c>
      <c r="N118" s="176">
        <f t="shared" si="4"/>
        <v>1</v>
      </c>
      <c r="O118" s="172" t="s">
        <v>1150</v>
      </c>
      <c r="P118" s="81"/>
    </row>
    <row r="119" spans="1:16" s="7" customFormat="1" ht="24.75" customHeight="1" outlineLevel="1" x14ac:dyDescent="0.25">
      <c r="A119" s="139">
        <v>6</v>
      </c>
      <c r="B119" s="170" t="s">
        <v>2671</v>
      </c>
      <c r="C119" s="171" t="s">
        <v>31</v>
      </c>
      <c r="D119" s="117" t="s">
        <v>2723</v>
      </c>
      <c r="E119" s="140">
        <v>43877</v>
      </c>
      <c r="F119" s="140">
        <v>44196</v>
      </c>
      <c r="G119" s="167">
        <f t="shared" si="5"/>
        <v>10.633333333333333</v>
      </c>
      <c r="H119" s="118" t="s">
        <v>2732</v>
      </c>
      <c r="I119" s="117" t="s">
        <v>64</v>
      </c>
      <c r="J119" s="117" t="s">
        <v>394</v>
      </c>
      <c r="K119" s="68">
        <v>1714331081</v>
      </c>
      <c r="L119" s="102">
        <f>+IF(AND(K119&gt;0,O119="Ejecución"),(K119/877802)*Tabla28[[#This Row],[% participación]],IF(AND(K119&gt;0,O119&lt;&gt;"Ejecución"),"-",""))</f>
        <v>1952.9815163328403</v>
      </c>
      <c r="M119" s="65" t="s">
        <v>1148</v>
      </c>
      <c r="N119" s="176">
        <f t="shared" si="4"/>
        <v>1</v>
      </c>
      <c r="O119" s="172" t="s">
        <v>1150</v>
      </c>
      <c r="P119" s="81"/>
    </row>
    <row r="120" spans="1:16" s="7" customFormat="1" ht="24.75" customHeight="1" outlineLevel="1" x14ac:dyDescent="0.25">
      <c r="A120" s="139">
        <v>7</v>
      </c>
      <c r="B120" s="170" t="s">
        <v>2671</v>
      </c>
      <c r="C120" s="171" t="s">
        <v>31</v>
      </c>
      <c r="D120" s="117" t="s">
        <v>2724</v>
      </c>
      <c r="E120" s="140">
        <v>44166</v>
      </c>
      <c r="F120" s="140">
        <v>44773</v>
      </c>
      <c r="G120" s="167">
        <f t="shared" si="5"/>
        <v>20.233333333333334</v>
      </c>
      <c r="H120" s="118" t="s">
        <v>2733</v>
      </c>
      <c r="I120" s="117" t="s">
        <v>64</v>
      </c>
      <c r="J120" s="117" t="s">
        <v>377</v>
      </c>
      <c r="K120" s="68">
        <v>5306593563</v>
      </c>
      <c r="L120" s="102">
        <f>+IF(AND(K120&gt;0,O120="Ejecución"),(K120/877802)*Tabla28[[#This Row],[% participación]],IF(AND(K120&gt;0,O120&lt;&gt;"Ejecución"),"-",""))</f>
        <v>6045.3195173854692</v>
      </c>
      <c r="M120" s="65" t="s">
        <v>1148</v>
      </c>
      <c r="N120" s="176">
        <f t="shared" si="4"/>
        <v>1</v>
      </c>
      <c r="O120" s="172" t="s">
        <v>1150</v>
      </c>
      <c r="P120" s="81"/>
    </row>
    <row r="121" spans="1:16" s="7" customFormat="1" ht="24.75" customHeight="1" outlineLevel="1" x14ac:dyDescent="0.25">
      <c r="A121" s="139">
        <v>8</v>
      </c>
      <c r="B121" s="170" t="s">
        <v>2671</v>
      </c>
      <c r="C121" s="171" t="s">
        <v>31</v>
      </c>
      <c r="D121" s="117" t="s">
        <v>2725</v>
      </c>
      <c r="E121" s="140">
        <v>44166</v>
      </c>
      <c r="F121" s="140">
        <v>44773</v>
      </c>
      <c r="G121" s="167">
        <f t="shared" si="5"/>
        <v>20.233333333333334</v>
      </c>
      <c r="H121" s="116" t="s">
        <v>2734</v>
      </c>
      <c r="I121" s="117" t="s">
        <v>64</v>
      </c>
      <c r="J121" s="117" t="s">
        <v>377</v>
      </c>
      <c r="K121" s="68">
        <v>1331130980</v>
      </c>
      <c r="L121" s="102">
        <f>+IF(AND(K121&gt;0,O121="Ejecución"),(K121/877802)*Tabla28[[#This Row],[% participación]],IF(AND(K121&gt;0,O121&lt;&gt;"Ejecución"),"-",""))</f>
        <v>1516.4364856767243</v>
      </c>
      <c r="M121" s="65" t="s">
        <v>1148</v>
      </c>
      <c r="N121" s="176">
        <f t="shared" si="4"/>
        <v>1</v>
      </c>
      <c r="O121" s="172" t="s">
        <v>1150</v>
      </c>
      <c r="P121" s="81"/>
    </row>
    <row r="122" spans="1:16" s="7" customFormat="1" ht="24.75" customHeight="1" outlineLevel="1" x14ac:dyDescent="0.25">
      <c r="A122" s="139">
        <v>9</v>
      </c>
      <c r="B122" s="170" t="s">
        <v>2671</v>
      </c>
      <c r="C122" s="171" t="s">
        <v>31</v>
      </c>
      <c r="D122" s="117" t="s">
        <v>2726</v>
      </c>
      <c r="E122" s="140">
        <v>44166</v>
      </c>
      <c r="F122" s="140">
        <v>44773</v>
      </c>
      <c r="G122" s="167">
        <f t="shared" si="5"/>
        <v>20.233333333333334</v>
      </c>
      <c r="H122" s="118" t="s">
        <v>2735</v>
      </c>
      <c r="I122" s="117" t="s">
        <v>64</v>
      </c>
      <c r="J122" s="117" t="s">
        <v>384</v>
      </c>
      <c r="K122" s="68">
        <v>2646414612</v>
      </c>
      <c r="L122" s="102">
        <f>+IF(AND(K122&gt;0,O122="Ejecución"),(K122/877802)*Tabla28[[#This Row],[% participación]],IF(AND(K122&gt;0,O122&lt;&gt;"Ejecución"),"-",""))</f>
        <v>3014.8195287775602</v>
      </c>
      <c r="M122" s="65" t="s">
        <v>1148</v>
      </c>
      <c r="N122" s="176">
        <f t="shared" si="4"/>
        <v>1</v>
      </c>
      <c r="O122" s="172" t="s">
        <v>1150</v>
      </c>
      <c r="P122" s="81"/>
    </row>
    <row r="123" spans="1:16" s="7" customFormat="1" ht="24.75" customHeight="1" outlineLevel="1" x14ac:dyDescent="0.25">
      <c r="A123" s="139">
        <v>10</v>
      </c>
      <c r="B123" s="170" t="s">
        <v>2671</v>
      </c>
      <c r="C123" s="171" t="s">
        <v>31</v>
      </c>
      <c r="D123" s="117" t="s">
        <v>2727</v>
      </c>
      <c r="E123" s="140">
        <v>44166</v>
      </c>
      <c r="F123" s="140">
        <v>44773</v>
      </c>
      <c r="G123" s="167">
        <f t="shared" si="5"/>
        <v>20.233333333333334</v>
      </c>
      <c r="H123" s="118" t="s">
        <v>2736</v>
      </c>
      <c r="I123" s="117" t="s">
        <v>64</v>
      </c>
      <c r="J123" s="117" t="s">
        <v>394</v>
      </c>
      <c r="K123" s="68">
        <v>441069102</v>
      </c>
      <c r="L123" s="102">
        <f>+IF(AND(K123&gt;0,O123="Ejecución"),(K123/877802)*Tabla28[[#This Row],[% participación]],IF(AND(K123&gt;0,O123&lt;&gt;"Ejecución"),"-",""))</f>
        <v>502.46992146292672</v>
      </c>
      <c r="M123" s="65" t="s">
        <v>1148</v>
      </c>
      <c r="N123" s="176">
        <f t="shared" si="4"/>
        <v>1</v>
      </c>
      <c r="O123" s="172" t="s">
        <v>1150</v>
      </c>
      <c r="P123" s="81"/>
    </row>
    <row r="124" spans="1:16" s="7" customFormat="1" ht="24.75" customHeight="1" outlineLevel="1" x14ac:dyDescent="0.25">
      <c r="A124" s="139">
        <v>11</v>
      </c>
      <c r="B124" s="170" t="s">
        <v>2671</v>
      </c>
      <c r="C124" s="171" t="s">
        <v>31</v>
      </c>
      <c r="D124" s="117" t="s">
        <v>2728</v>
      </c>
      <c r="E124" s="140">
        <v>44166</v>
      </c>
      <c r="F124" s="140">
        <v>44773</v>
      </c>
      <c r="G124" s="167">
        <f t="shared" si="5"/>
        <v>20.233333333333334</v>
      </c>
      <c r="H124" s="118" t="s">
        <v>2737</v>
      </c>
      <c r="I124" s="117" t="s">
        <v>396</v>
      </c>
      <c r="J124" s="117" t="s">
        <v>877</v>
      </c>
      <c r="K124" s="68">
        <v>5894647830</v>
      </c>
      <c r="L124" s="102">
        <f>+IF(AND(K124&gt;0,O124="Ejecución"),(K124/877802)*Tabla28[[#This Row],[% participación]],IF(AND(K124&gt;0,O124&lt;&gt;"Ejecución"),"-",""))</f>
        <v>6715.2362719611028</v>
      </c>
      <c r="M124" s="65" t="s">
        <v>1148</v>
      </c>
      <c r="N124" s="176">
        <f t="shared" si="4"/>
        <v>1</v>
      </c>
      <c r="O124" s="172" t="s">
        <v>1150</v>
      </c>
      <c r="P124" s="81"/>
    </row>
    <row r="125" spans="1:16" s="7" customFormat="1" ht="24.75" customHeight="1" outlineLevel="1" x14ac:dyDescent="0.25">
      <c r="A125" s="139">
        <v>12</v>
      </c>
      <c r="B125" s="170" t="s">
        <v>2671</v>
      </c>
      <c r="C125" s="171" t="s">
        <v>31</v>
      </c>
      <c r="D125" s="117" t="s">
        <v>2729</v>
      </c>
      <c r="E125" s="140">
        <v>44166</v>
      </c>
      <c r="F125" s="140">
        <v>44773</v>
      </c>
      <c r="G125" s="167">
        <f t="shared" si="5"/>
        <v>20.233333333333334</v>
      </c>
      <c r="H125" s="118" t="s">
        <v>2738</v>
      </c>
      <c r="I125" s="117" t="s">
        <v>396</v>
      </c>
      <c r="J125" s="117" t="s">
        <v>885</v>
      </c>
      <c r="K125" s="68">
        <v>1563192364</v>
      </c>
      <c r="L125" s="102">
        <f>+IF(AND(K125&gt;0,O125="Ejecución"),(K125/877802)*Tabla28[[#This Row],[% participación]],IF(AND(K125&gt;0,O125&lt;&gt;"Ejecución"),"-",""))</f>
        <v>1780.8029191093208</v>
      </c>
      <c r="M125" s="65" t="s">
        <v>1148</v>
      </c>
      <c r="N125" s="176">
        <f t="shared" si="4"/>
        <v>1</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0"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3">
        <v>0.02</v>
      </c>
      <c r="G179" s="174">
        <f>IF(F179&gt;0,SUM(E179+F179),"")</f>
        <v>0.04</v>
      </c>
      <c r="H179" s="5"/>
      <c r="I179" s="250" t="s">
        <v>2674</v>
      </c>
      <c r="J179" s="251"/>
      <c r="K179" s="251"/>
      <c r="L179" s="252"/>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8" t="str">
        <f>IF(F180&gt;0,SUM(E180+F180),"")</f>
        <v/>
      </c>
      <c r="H180" s="5"/>
      <c r="I180" s="242" t="s">
        <v>1169</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8" t="str">
        <f>IF(F181&gt;0,SUM(E181+F181),"")</f>
        <v/>
      </c>
      <c r="H181" s="5"/>
      <c r="I181" s="242" t="s">
        <v>1170</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8" t="str">
        <f>IF(F182&gt;0,SUM(E182+F182),"")</f>
        <v/>
      </c>
      <c r="H182" s="5"/>
      <c r="I182" s="242" t="s">
        <v>1171</v>
      </c>
      <c r="J182" s="243"/>
      <c r="K182" s="244"/>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0.04</v>
      </c>
      <c r="D185" s="93" t="s">
        <v>2633</v>
      </c>
      <c r="E185" s="96">
        <f>+(C185*SUM(K20:K35))</f>
        <v>33305192.32</v>
      </c>
      <c r="F185" s="94"/>
      <c r="G185" s="95"/>
      <c r="H185" s="90"/>
      <c r="I185" s="92" t="s">
        <v>2632</v>
      </c>
      <c r="J185" s="179">
        <f>M179</f>
        <v>0</v>
      </c>
      <c r="K185" s="246" t="s">
        <v>2633</v>
      </c>
      <c r="L185" s="246"/>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9" t="s">
        <v>2641</v>
      </c>
      <c r="C192" s="219"/>
      <c r="E192" s="5" t="s">
        <v>20</v>
      </c>
      <c r="H192" s="26" t="s">
        <v>24</v>
      </c>
      <c r="J192" s="5" t="s">
        <v>2642</v>
      </c>
      <c r="K192" s="5"/>
      <c r="M192" s="5"/>
      <c r="N192" s="5"/>
      <c r="O192" s="8"/>
      <c r="Q192" s="149"/>
      <c r="R192" s="150"/>
      <c r="S192" s="150"/>
      <c r="T192" s="149"/>
    </row>
    <row r="193" spans="1:18" x14ac:dyDescent="0.25">
      <c r="A193" s="9"/>
      <c r="C193" s="121">
        <v>34843</v>
      </c>
      <c r="D193" s="5"/>
      <c r="E193" s="122">
        <v>1217</v>
      </c>
      <c r="F193" s="5"/>
      <c r="G193" s="5"/>
      <c r="H193" s="142" t="s">
        <v>2739</v>
      </c>
      <c r="J193" s="5"/>
      <c r="K193" s="123">
        <v>36164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2741</v>
      </c>
      <c r="J211" s="27" t="s">
        <v>2627</v>
      </c>
      <c r="K211" s="143" t="s">
        <v>2743</v>
      </c>
      <c r="L211" s="21"/>
      <c r="M211" s="21"/>
      <c r="N211" s="21"/>
      <c r="O211" s="8"/>
    </row>
    <row r="212" spans="1:15" x14ac:dyDescent="0.25">
      <c r="A212" s="9"/>
      <c r="B212" s="27" t="s">
        <v>2624</v>
      </c>
      <c r="C212" s="142" t="s">
        <v>2740</v>
      </c>
      <c r="D212" s="21"/>
      <c r="G212" s="27" t="s">
        <v>2626</v>
      </c>
      <c r="H212" s="143" t="s">
        <v>2742</v>
      </c>
      <c r="J212" s="27" t="s">
        <v>2628</v>
      </c>
      <c r="K212" s="142"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9" zoomScale="85" zoomScaleNormal="85" zoomScaleSheetLayoutView="40" zoomScalePageLayoutView="40" workbookViewId="0">
      <selection activeCell="A212" sqref="A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64" t="str">
        <f>HYPERLINK("#Integrante_2!A109","CAPACIDAD RESIDUAL")</f>
        <v>CAPACIDAD RESIDUAL</v>
      </c>
      <c r="F8" s="265"/>
      <c r="G8" s="266"/>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64" t="str">
        <f>HYPERLINK("#Integrante_2!A162","TALENTO HUMANO")</f>
        <v>TALENTO HUMANO</v>
      </c>
      <c r="F9" s="265"/>
      <c r="G9" s="266"/>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64" t="str">
        <f>HYPERLINK("#Integrante_2!F162","INFRAESTRUCTURA")</f>
        <v>INFRAESTRUCTURA</v>
      </c>
      <c r="F10" s="265"/>
      <c r="G10" s="266"/>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t="s">
        <v>2788</v>
      </c>
      <c r="D15" s="35"/>
      <c r="E15" s="35"/>
      <c r="F15" s="5"/>
      <c r="G15" s="32" t="s">
        <v>1168</v>
      </c>
      <c r="H15" s="104" t="s">
        <v>396</v>
      </c>
      <c r="I15" s="32" t="s">
        <v>2629</v>
      </c>
      <c r="J15" s="109" t="s">
        <v>2637</v>
      </c>
      <c r="L15" s="261" t="s">
        <v>8</v>
      </c>
      <c r="M15" s="261"/>
      <c r="N15" s="178">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v>800180234</v>
      </c>
      <c r="C20" s="5"/>
      <c r="D20" s="163"/>
      <c r="E20" s="155" t="s">
        <v>2669</v>
      </c>
      <c r="F20" s="189" t="s">
        <v>2745</v>
      </c>
      <c r="G20" s="5"/>
      <c r="H20" s="267"/>
      <c r="I20" s="144" t="s">
        <v>396</v>
      </c>
      <c r="J20" s="145" t="s">
        <v>874</v>
      </c>
      <c r="K20" s="146">
        <v>832629808</v>
      </c>
      <c r="L20" s="147">
        <v>44242</v>
      </c>
      <c r="M20" s="147">
        <v>44561</v>
      </c>
      <c r="N20" s="130">
        <f>+(M20-L20)/30</f>
        <v>10.633333333333333</v>
      </c>
      <c r="O20" s="133"/>
      <c r="U20" s="129"/>
      <c r="V20" s="106">
        <f ca="1">NOW()</f>
        <v>44194.823459490741</v>
      </c>
      <c r="W20" s="106">
        <f ca="1">NOW()</f>
        <v>44194.823459490741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str">
        <f>VLOOKUP(B20,EAS!A2:B1439,2,0)</f>
        <v>CENTRO DE DESARROLLO COMUNITARIO VERSALLES</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2671</v>
      </c>
      <c r="C48" s="120" t="s">
        <v>31</v>
      </c>
      <c r="D48" s="117" t="s">
        <v>2746</v>
      </c>
      <c r="E48" s="190">
        <v>43483</v>
      </c>
      <c r="F48" s="190">
        <v>43819</v>
      </c>
      <c r="G48" s="167">
        <f>IF(AND(E48&lt;&gt;"",F48&lt;&gt;""),((F48-E48)/30),"")</f>
        <v>11.2</v>
      </c>
      <c r="H48" s="118" t="s">
        <v>2771</v>
      </c>
      <c r="I48" s="117" t="s">
        <v>862</v>
      </c>
      <c r="J48" s="117" t="s">
        <v>53</v>
      </c>
      <c r="K48" s="119">
        <v>3648770821</v>
      </c>
      <c r="L48" s="120" t="s">
        <v>1148</v>
      </c>
      <c r="M48" s="114">
        <v>1</v>
      </c>
      <c r="N48" s="120" t="s">
        <v>27</v>
      </c>
      <c r="O48" s="120" t="s">
        <v>1148</v>
      </c>
      <c r="P48" s="80"/>
    </row>
    <row r="49" spans="1:16" s="6" customFormat="1" ht="24.75" customHeight="1" x14ac:dyDescent="0.25">
      <c r="A49" s="138">
        <v>2</v>
      </c>
      <c r="B49" s="118" t="s">
        <v>2671</v>
      </c>
      <c r="C49" s="120" t="s">
        <v>31</v>
      </c>
      <c r="D49" s="117" t="s">
        <v>2747</v>
      </c>
      <c r="E49" s="190">
        <v>43483</v>
      </c>
      <c r="F49" s="190">
        <v>43819</v>
      </c>
      <c r="G49" s="167">
        <f t="shared" ref="G49:G107" si="1">IF(AND(E49&lt;&gt;"",F49&lt;&gt;""),((F49-E49)/30),"")</f>
        <v>11.2</v>
      </c>
      <c r="H49" s="118" t="s">
        <v>2771</v>
      </c>
      <c r="I49" s="117" t="s">
        <v>862</v>
      </c>
      <c r="J49" s="117" t="s">
        <v>53</v>
      </c>
      <c r="K49" s="119">
        <v>1633348162</v>
      </c>
      <c r="L49" s="120" t="s">
        <v>1148</v>
      </c>
      <c r="M49" s="114">
        <v>1</v>
      </c>
      <c r="N49" s="120" t="s">
        <v>27</v>
      </c>
      <c r="O49" s="120" t="s">
        <v>1148</v>
      </c>
      <c r="P49" s="80"/>
    </row>
    <row r="50" spans="1:16" s="6" customFormat="1" ht="24.75" customHeight="1" x14ac:dyDescent="0.25">
      <c r="A50" s="138">
        <v>3</v>
      </c>
      <c r="B50" s="118" t="s">
        <v>2671</v>
      </c>
      <c r="C50" s="120" t="s">
        <v>31</v>
      </c>
      <c r="D50" s="117" t="s">
        <v>2748</v>
      </c>
      <c r="E50" s="190">
        <v>43404</v>
      </c>
      <c r="F50" s="190">
        <v>43434</v>
      </c>
      <c r="G50" s="167">
        <f t="shared" si="1"/>
        <v>1</v>
      </c>
      <c r="H50" s="191" t="s">
        <v>2771</v>
      </c>
      <c r="I50" s="117" t="s">
        <v>862</v>
      </c>
      <c r="J50" s="117" t="s">
        <v>53</v>
      </c>
      <c r="K50" s="115">
        <v>651760413</v>
      </c>
      <c r="L50" s="120" t="s">
        <v>1148</v>
      </c>
      <c r="M50" s="114">
        <v>1</v>
      </c>
      <c r="N50" s="120" t="s">
        <v>27</v>
      </c>
      <c r="O50" s="120" t="s">
        <v>1148</v>
      </c>
      <c r="P50" s="80"/>
    </row>
    <row r="51" spans="1:16" s="6" customFormat="1" ht="24.75" customHeight="1" outlineLevel="1" x14ac:dyDescent="0.25">
      <c r="A51" s="138">
        <v>4</v>
      </c>
      <c r="B51" s="118" t="s">
        <v>2671</v>
      </c>
      <c r="C51" s="120" t="s">
        <v>31</v>
      </c>
      <c r="D51" s="117" t="s">
        <v>2749</v>
      </c>
      <c r="E51" s="117" t="s">
        <v>2692</v>
      </c>
      <c r="F51" s="117" t="s">
        <v>2750</v>
      </c>
      <c r="G51" s="167">
        <f t="shared" si="1"/>
        <v>10.633333333333333</v>
      </c>
      <c r="H51" s="118" t="s">
        <v>2772</v>
      </c>
      <c r="I51" s="117" t="s">
        <v>64</v>
      </c>
      <c r="J51" s="117" t="s">
        <v>391</v>
      </c>
      <c r="K51" s="119">
        <v>2232363019</v>
      </c>
      <c r="L51" s="120" t="s">
        <v>1148</v>
      </c>
      <c r="M51" s="114">
        <v>1</v>
      </c>
      <c r="N51" s="120" t="s">
        <v>27</v>
      </c>
      <c r="O51" s="120" t="s">
        <v>26</v>
      </c>
      <c r="P51" s="80"/>
    </row>
    <row r="52" spans="1:16" s="7" customFormat="1" ht="24.75" customHeight="1" outlineLevel="1" x14ac:dyDescent="0.25">
      <c r="A52" s="139">
        <v>5</v>
      </c>
      <c r="B52" s="118" t="s">
        <v>2671</v>
      </c>
      <c r="C52" s="120" t="s">
        <v>31</v>
      </c>
      <c r="D52" s="117" t="s">
        <v>2751</v>
      </c>
      <c r="E52" s="190">
        <v>43081</v>
      </c>
      <c r="F52" s="190">
        <v>43312</v>
      </c>
      <c r="G52" s="167">
        <f t="shared" si="1"/>
        <v>7.7</v>
      </c>
      <c r="H52" s="118" t="s">
        <v>2773</v>
      </c>
      <c r="I52" s="117" t="s">
        <v>862</v>
      </c>
      <c r="J52" s="117" t="s">
        <v>53</v>
      </c>
      <c r="K52" s="119">
        <v>5924956476</v>
      </c>
      <c r="L52" s="120" t="s">
        <v>1148</v>
      </c>
      <c r="M52" s="114">
        <v>1</v>
      </c>
      <c r="N52" s="120" t="s">
        <v>27</v>
      </c>
      <c r="O52" s="120" t="s">
        <v>1148</v>
      </c>
      <c r="P52" s="81"/>
    </row>
    <row r="53" spans="1:16" s="7" customFormat="1" ht="24.75" customHeight="1" outlineLevel="1" x14ac:dyDescent="0.25">
      <c r="A53" s="139">
        <v>6</v>
      </c>
      <c r="B53" s="118" t="s">
        <v>2671</v>
      </c>
      <c r="C53" s="120" t="s">
        <v>31</v>
      </c>
      <c r="D53" s="117" t="s">
        <v>2752</v>
      </c>
      <c r="E53" s="117" t="s">
        <v>2753</v>
      </c>
      <c r="F53" s="117" t="s">
        <v>2693</v>
      </c>
      <c r="G53" s="167">
        <f t="shared" si="1"/>
        <v>21</v>
      </c>
      <c r="H53" s="118" t="s">
        <v>2774</v>
      </c>
      <c r="I53" s="117" t="s">
        <v>862</v>
      </c>
      <c r="J53" s="117" t="s">
        <v>53</v>
      </c>
      <c r="K53" s="119">
        <v>1189721126</v>
      </c>
      <c r="L53" s="120" t="s">
        <v>1148</v>
      </c>
      <c r="M53" s="114">
        <v>1</v>
      </c>
      <c r="N53" s="120" t="s">
        <v>27</v>
      </c>
      <c r="O53" s="120" t="s">
        <v>1148</v>
      </c>
      <c r="P53" s="81"/>
    </row>
    <row r="54" spans="1:16" s="7" customFormat="1" ht="24.75" customHeight="1" outlineLevel="1" x14ac:dyDescent="0.25">
      <c r="A54" s="139">
        <v>7</v>
      </c>
      <c r="B54" s="118" t="s">
        <v>2671</v>
      </c>
      <c r="C54" s="120" t="s">
        <v>31</v>
      </c>
      <c r="D54" s="117" t="s">
        <v>2754</v>
      </c>
      <c r="E54" s="190">
        <v>42677</v>
      </c>
      <c r="F54" s="190">
        <v>43312</v>
      </c>
      <c r="G54" s="167">
        <f t="shared" si="1"/>
        <v>21.166666666666668</v>
      </c>
      <c r="H54" s="118" t="s">
        <v>2774</v>
      </c>
      <c r="I54" s="117" t="s">
        <v>862</v>
      </c>
      <c r="J54" s="117" t="s">
        <v>53</v>
      </c>
      <c r="K54" s="115">
        <v>2672290416</v>
      </c>
      <c r="L54" s="120" t="s">
        <v>1148</v>
      </c>
      <c r="M54" s="114">
        <v>1</v>
      </c>
      <c r="N54" s="120" t="s">
        <v>27</v>
      </c>
      <c r="O54" s="120" t="s">
        <v>1148</v>
      </c>
      <c r="P54" s="81"/>
    </row>
    <row r="55" spans="1:16" s="7" customFormat="1" ht="24.75" customHeight="1" outlineLevel="1" x14ac:dyDescent="0.25">
      <c r="A55" s="139">
        <v>8</v>
      </c>
      <c r="B55" s="118" t="s">
        <v>2671</v>
      </c>
      <c r="C55" s="120" t="s">
        <v>31</v>
      </c>
      <c r="D55" s="117" t="s">
        <v>2755</v>
      </c>
      <c r="E55" s="190">
        <v>43040</v>
      </c>
      <c r="F55" s="190">
        <v>43312</v>
      </c>
      <c r="G55" s="167">
        <f t="shared" si="1"/>
        <v>9.0666666666666664</v>
      </c>
      <c r="H55" s="118" t="s">
        <v>2775</v>
      </c>
      <c r="I55" s="117" t="s">
        <v>862</v>
      </c>
      <c r="J55" s="117" t="s">
        <v>53</v>
      </c>
      <c r="K55" s="119">
        <v>1104200229</v>
      </c>
      <c r="L55" s="120" t="s">
        <v>1148</v>
      </c>
      <c r="M55" s="114">
        <v>1</v>
      </c>
      <c r="N55" s="120" t="s">
        <v>27</v>
      </c>
      <c r="O55" s="120" t="s">
        <v>1148</v>
      </c>
      <c r="P55" s="81"/>
    </row>
    <row r="56" spans="1:16" s="7" customFormat="1" ht="24.75" customHeight="1" outlineLevel="1" x14ac:dyDescent="0.25">
      <c r="A56" s="139">
        <v>9</v>
      </c>
      <c r="B56" s="118" t="s">
        <v>2671</v>
      </c>
      <c r="C56" s="120" t="s">
        <v>31</v>
      </c>
      <c r="D56" s="117" t="s">
        <v>2756</v>
      </c>
      <c r="E56" s="117" t="s">
        <v>2757</v>
      </c>
      <c r="F56" s="117" t="s">
        <v>2693</v>
      </c>
      <c r="G56" s="167">
        <f t="shared" si="1"/>
        <v>7.9333333333333336</v>
      </c>
      <c r="H56" s="118" t="s">
        <v>2772</v>
      </c>
      <c r="I56" s="117" t="s">
        <v>628</v>
      </c>
      <c r="J56" s="117" t="s">
        <v>395</v>
      </c>
      <c r="K56" s="119">
        <v>829320894</v>
      </c>
      <c r="L56" s="120" t="s">
        <v>1148</v>
      </c>
      <c r="M56" s="114">
        <v>1</v>
      </c>
      <c r="N56" s="120" t="s">
        <v>27</v>
      </c>
      <c r="O56" s="120" t="s">
        <v>1148</v>
      </c>
      <c r="P56" s="81"/>
    </row>
    <row r="57" spans="1:16" s="7" customFormat="1" ht="24.75" customHeight="1" outlineLevel="1" x14ac:dyDescent="0.25">
      <c r="A57" s="139">
        <v>10</v>
      </c>
      <c r="B57" s="118" t="s">
        <v>2671</v>
      </c>
      <c r="C57" s="120" t="s">
        <v>31</v>
      </c>
      <c r="D57" s="117" t="s">
        <v>2758</v>
      </c>
      <c r="E57" s="190">
        <v>42718</v>
      </c>
      <c r="F57" s="190">
        <v>43084</v>
      </c>
      <c r="G57" s="167">
        <f t="shared" si="1"/>
        <v>12.2</v>
      </c>
      <c r="H57" s="118" t="s">
        <v>2773</v>
      </c>
      <c r="I57" s="117" t="s">
        <v>862</v>
      </c>
      <c r="J57" s="117" t="s">
        <v>53</v>
      </c>
      <c r="K57" s="119">
        <v>1939792720</v>
      </c>
      <c r="L57" s="120" t="s">
        <v>1148</v>
      </c>
      <c r="M57" s="114">
        <v>1</v>
      </c>
      <c r="N57" s="120" t="s">
        <v>27</v>
      </c>
      <c r="O57" s="120" t="s">
        <v>1148</v>
      </c>
      <c r="P57" s="81"/>
    </row>
    <row r="58" spans="1:16" s="7" customFormat="1" ht="24.75" customHeight="1" outlineLevel="1" x14ac:dyDescent="0.25">
      <c r="A58" s="139">
        <v>11</v>
      </c>
      <c r="B58" s="118" t="s">
        <v>2671</v>
      </c>
      <c r="C58" s="120" t="s">
        <v>31</v>
      </c>
      <c r="D58" s="117" t="s">
        <v>2759</v>
      </c>
      <c r="E58" s="117" t="s">
        <v>2689</v>
      </c>
      <c r="F58" s="117" t="s">
        <v>2690</v>
      </c>
      <c r="G58" s="167">
        <f t="shared" si="1"/>
        <v>12.133333333333333</v>
      </c>
      <c r="H58" s="118" t="s">
        <v>2776</v>
      </c>
      <c r="I58" s="117" t="s">
        <v>862</v>
      </c>
      <c r="J58" s="117" t="s">
        <v>53</v>
      </c>
      <c r="K58" s="119">
        <v>3852595964</v>
      </c>
      <c r="L58" s="120" t="s">
        <v>1148</v>
      </c>
      <c r="M58" s="114">
        <v>1</v>
      </c>
      <c r="N58" s="120" t="s">
        <v>27</v>
      </c>
      <c r="O58" s="120" t="s">
        <v>1148</v>
      </c>
      <c r="P58" s="81"/>
    </row>
    <row r="59" spans="1:16" s="7" customFormat="1" ht="24.75" customHeight="1" outlineLevel="1" x14ac:dyDescent="0.25">
      <c r="A59" s="139">
        <v>12</v>
      </c>
      <c r="B59" s="118" t="s">
        <v>2671</v>
      </c>
      <c r="C59" s="120" t="s">
        <v>31</v>
      </c>
      <c r="D59" s="117" t="s">
        <v>2760</v>
      </c>
      <c r="E59" s="117" t="s">
        <v>2689</v>
      </c>
      <c r="F59" s="117" t="s">
        <v>2690</v>
      </c>
      <c r="G59" s="167">
        <f t="shared" si="1"/>
        <v>12.133333333333333</v>
      </c>
      <c r="H59" s="118" t="s">
        <v>2777</v>
      </c>
      <c r="I59" s="117" t="s">
        <v>64</v>
      </c>
      <c r="J59" s="117" t="s">
        <v>391</v>
      </c>
      <c r="K59" s="119">
        <v>3082634505</v>
      </c>
      <c r="L59" s="120" t="s">
        <v>1148</v>
      </c>
      <c r="M59" s="114">
        <v>1</v>
      </c>
      <c r="N59" s="120" t="s">
        <v>27</v>
      </c>
      <c r="O59" s="120" t="s">
        <v>26</v>
      </c>
      <c r="P59" s="81"/>
    </row>
    <row r="60" spans="1:16" s="7" customFormat="1" ht="24.75" customHeight="1" outlineLevel="1" x14ac:dyDescent="0.25">
      <c r="A60" s="139">
        <v>13</v>
      </c>
      <c r="B60" s="118" t="s">
        <v>2671</v>
      </c>
      <c r="C60" s="120" t="s">
        <v>31</v>
      </c>
      <c r="D60" s="117" t="s">
        <v>2761</v>
      </c>
      <c r="E60" s="117" t="s">
        <v>2689</v>
      </c>
      <c r="F60" s="117" t="s">
        <v>2762</v>
      </c>
      <c r="G60" s="167">
        <f t="shared" si="1"/>
        <v>12.633333333333333</v>
      </c>
      <c r="H60" s="118" t="s">
        <v>2778</v>
      </c>
      <c r="I60" s="117" t="s">
        <v>628</v>
      </c>
      <c r="J60" s="117" t="s">
        <v>395</v>
      </c>
      <c r="K60" s="119">
        <v>3709199298</v>
      </c>
      <c r="L60" s="120" t="s">
        <v>1148</v>
      </c>
      <c r="M60" s="114">
        <v>1</v>
      </c>
      <c r="N60" s="120" t="s">
        <v>27</v>
      </c>
      <c r="O60" s="120" t="s">
        <v>1148</v>
      </c>
      <c r="P60" s="81"/>
    </row>
    <row r="61" spans="1:16" s="7" customFormat="1" ht="24.75" customHeight="1" outlineLevel="1" x14ac:dyDescent="0.25">
      <c r="A61" s="139">
        <v>14</v>
      </c>
      <c r="B61" s="118" t="s">
        <v>2671</v>
      </c>
      <c r="C61" s="120" t="s">
        <v>31</v>
      </c>
      <c r="D61" s="117" t="s">
        <v>2763</v>
      </c>
      <c r="E61" s="190">
        <v>42583</v>
      </c>
      <c r="F61" s="190">
        <v>42719</v>
      </c>
      <c r="G61" s="167">
        <f t="shared" si="1"/>
        <v>4.5333333333333332</v>
      </c>
      <c r="H61" s="118" t="s">
        <v>2779</v>
      </c>
      <c r="I61" s="117" t="s">
        <v>862</v>
      </c>
      <c r="J61" s="117" t="s">
        <v>53</v>
      </c>
      <c r="K61" s="119">
        <v>776526855</v>
      </c>
      <c r="L61" s="120" t="s">
        <v>1148</v>
      </c>
      <c r="M61" s="114">
        <v>1</v>
      </c>
      <c r="N61" s="120" t="s">
        <v>27</v>
      </c>
      <c r="O61" s="120" t="s">
        <v>1148</v>
      </c>
      <c r="P61" s="81"/>
    </row>
    <row r="62" spans="1:16" s="7" customFormat="1" ht="24.75" customHeight="1" outlineLevel="1" x14ac:dyDescent="0.25">
      <c r="A62" s="139">
        <v>15</v>
      </c>
      <c r="B62" s="118" t="s">
        <v>2671</v>
      </c>
      <c r="C62" s="120" t="s">
        <v>31</v>
      </c>
      <c r="D62" s="117" t="s">
        <v>2764</v>
      </c>
      <c r="E62" s="117" t="s">
        <v>2765</v>
      </c>
      <c r="F62" s="117" t="s">
        <v>2687</v>
      </c>
      <c r="G62" s="167">
        <f t="shared" si="1"/>
        <v>9.3000000000000007</v>
      </c>
      <c r="H62" s="118" t="s">
        <v>2780</v>
      </c>
      <c r="I62" s="117" t="s">
        <v>64</v>
      </c>
      <c r="J62" s="117" t="s">
        <v>386</v>
      </c>
      <c r="K62" s="119">
        <v>1311287558</v>
      </c>
      <c r="L62" s="120" t="s">
        <v>1148</v>
      </c>
      <c r="M62" s="114">
        <v>1</v>
      </c>
      <c r="N62" s="120" t="s">
        <v>27</v>
      </c>
      <c r="O62" s="120" t="s">
        <v>26</v>
      </c>
      <c r="P62" s="81"/>
    </row>
    <row r="63" spans="1:16" s="7" customFormat="1" ht="24.75" customHeight="1" outlineLevel="1" x14ac:dyDescent="0.25">
      <c r="A63" s="139">
        <v>16</v>
      </c>
      <c r="B63" s="118" t="s">
        <v>2671</v>
      </c>
      <c r="C63" s="120" t="s">
        <v>31</v>
      </c>
      <c r="D63" s="117" t="s">
        <v>2766</v>
      </c>
      <c r="E63" s="117" t="s">
        <v>2767</v>
      </c>
      <c r="F63" s="117" t="s">
        <v>2687</v>
      </c>
      <c r="G63" s="167">
        <f t="shared" si="1"/>
        <v>9.2666666666666675</v>
      </c>
      <c r="H63" s="118" t="s">
        <v>2780</v>
      </c>
      <c r="I63" s="117" t="s">
        <v>64</v>
      </c>
      <c r="J63" s="117" t="s">
        <v>384</v>
      </c>
      <c r="K63" s="119">
        <v>3053374277</v>
      </c>
      <c r="L63" s="120" t="s">
        <v>1148</v>
      </c>
      <c r="M63" s="114">
        <v>1</v>
      </c>
      <c r="N63" s="120" t="s">
        <v>27</v>
      </c>
      <c r="O63" s="120" t="s">
        <v>1148</v>
      </c>
      <c r="P63" s="81"/>
    </row>
    <row r="64" spans="1:16" s="7" customFormat="1" ht="24.75" customHeight="1" outlineLevel="1" x14ac:dyDescent="0.25">
      <c r="A64" s="139">
        <v>17</v>
      </c>
      <c r="B64" s="118" t="s">
        <v>2671</v>
      </c>
      <c r="C64" s="120" t="s">
        <v>31</v>
      </c>
      <c r="D64" s="117" t="s">
        <v>2768</v>
      </c>
      <c r="E64" s="117" t="s">
        <v>2769</v>
      </c>
      <c r="F64" s="117" t="s">
        <v>2770</v>
      </c>
      <c r="G64" s="167">
        <f t="shared" si="1"/>
        <v>12.566666666666666</v>
      </c>
      <c r="H64" s="118" t="s">
        <v>2780</v>
      </c>
      <c r="I64" s="117" t="s">
        <v>64</v>
      </c>
      <c r="J64" s="117" t="s">
        <v>378</v>
      </c>
      <c r="K64" s="119">
        <v>4977388873</v>
      </c>
      <c r="L64" s="120" t="s">
        <v>1148</v>
      </c>
      <c r="M64" s="114">
        <v>1</v>
      </c>
      <c r="N64" s="120" t="s">
        <v>27</v>
      </c>
      <c r="O64" s="120" t="s">
        <v>26</v>
      </c>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t="s">
        <v>2781</v>
      </c>
      <c r="E114" s="140">
        <v>44166</v>
      </c>
      <c r="F114" s="140">
        <v>44773</v>
      </c>
      <c r="G114" s="167">
        <f>IF(AND(E114&lt;&gt;"",F114&lt;&gt;""),((F114-E114)/30),"")</f>
        <v>20.233333333333334</v>
      </c>
      <c r="H114" s="116" t="s">
        <v>2783</v>
      </c>
      <c r="I114" s="117" t="s">
        <v>862</v>
      </c>
      <c r="J114" s="117" t="s">
        <v>53</v>
      </c>
      <c r="K114" s="119">
        <v>1095378785</v>
      </c>
      <c r="L114" s="102">
        <f>+IF(AND(K114&gt;0,O114="Ejecución"),(K114/877802)*Tabla283[[#This Row],[% participación]],IF(AND(K114&gt;0,O114&lt;&gt;"Ejecución"),"-",""))</f>
        <v>1247.8654468775419</v>
      </c>
      <c r="M114" s="120"/>
      <c r="N114" s="176">
        <v>1</v>
      </c>
      <c r="O114" s="172" t="s">
        <v>1150</v>
      </c>
      <c r="P114" s="80"/>
    </row>
    <row r="115" spans="1:16" s="6" customFormat="1" ht="24.75" customHeight="1" x14ac:dyDescent="0.25">
      <c r="A115" s="138">
        <v>2</v>
      </c>
      <c r="B115" s="170" t="s">
        <v>2671</v>
      </c>
      <c r="C115" s="171" t="s">
        <v>31</v>
      </c>
      <c r="D115" s="117" t="s">
        <v>2782</v>
      </c>
      <c r="E115" s="140">
        <v>44166</v>
      </c>
      <c r="F115" s="140">
        <v>44773</v>
      </c>
      <c r="G115" s="167">
        <f t="shared" ref="G115:G160" si="3">IF(AND(E115&lt;&gt;"",F115&lt;&gt;""),((F115-E115)/30),"")</f>
        <v>20.233333333333334</v>
      </c>
      <c r="H115" s="116" t="s">
        <v>2783</v>
      </c>
      <c r="I115" s="117" t="s">
        <v>862</v>
      </c>
      <c r="J115" s="117" t="s">
        <v>53</v>
      </c>
      <c r="K115" s="68">
        <v>2822706868</v>
      </c>
      <c r="L115" s="102">
        <f>+IF(AND(K115&gt;0,O115="Ejecución"),(K115/877802)*Tabla283[[#This Row],[% participación]],IF(AND(K115&gt;0,O115&lt;&gt;"Ejecución"),"-",""))</f>
        <v>3215.6532657706407</v>
      </c>
      <c r="M115" s="120"/>
      <c r="N115" s="176">
        <v>1</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1148</v>
      </c>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0"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9"/>
      <c r="T177" s="19"/>
      <c r="U177" s="19"/>
      <c r="V177" s="19"/>
      <c r="W177" s="19"/>
      <c r="X177" s="19"/>
      <c r="Y177" s="19"/>
      <c r="Z177" s="19"/>
      <c r="AA177" s="19"/>
      <c r="AB177" s="19"/>
    </row>
    <row r="178" spans="1:28" ht="23.25" x14ac:dyDescent="0.25">
      <c r="A178" s="9"/>
      <c r="B178" s="196"/>
      <c r="C178" s="197"/>
      <c r="D178" s="198"/>
      <c r="E178" s="159" t="s">
        <v>2621</v>
      </c>
      <c r="F178" s="159" t="s">
        <v>2622</v>
      </c>
      <c r="G178" s="159" t="s">
        <v>2623</v>
      </c>
      <c r="H178" s="5"/>
      <c r="I178" s="196"/>
      <c r="J178" s="197"/>
      <c r="K178" s="197"/>
      <c r="L178" s="198"/>
      <c r="M178" s="254" t="s">
        <v>2622</v>
      </c>
      <c r="O178" s="8"/>
      <c r="Q178" s="19"/>
      <c r="R178" s="19"/>
      <c r="S178" s="159" t="s">
        <v>2623</v>
      </c>
      <c r="T178" s="19"/>
      <c r="U178" s="19"/>
      <c r="V178" s="19"/>
      <c r="W178" s="19"/>
      <c r="X178" s="19"/>
      <c r="Y178" s="19"/>
      <c r="Z178" s="19"/>
      <c r="AA178" s="19"/>
      <c r="AB178" s="19"/>
    </row>
    <row r="179" spans="1:28" ht="23.25" x14ac:dyDescent="0.25">
      <c r="A179" s="9"/>
      <c r="B179" s="245" t="s">
        <v>2670</v>
      </c>
      <c r="C179" s="245"/>
      <c r="D179" s="245"/>
      <c r="E179" s="24">
        <v>0.02</v>
      </c>
      <c r="F179" s="173">
        <v>0.02</v>
      </c>
      <c r="G179" s="174">
        <f>IF(F179&gt;0,SUM(E179+F179),"")</f>
        <v>0.04</v>
      </c>
      <c r="H179" s="5"/>
      <c r="I179" s="242" t="s">
        <v>2674</v>
      </c>
      <c r="J179" s="243"/>
      <c r="K179" s="243"/>
      <c r="L179" s="244"/>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8" t="str">
        <f>IF(F180&gt;0,SUM(E180+F180),"")</f>
        <v/>
      </c>
      <c r="H180" s="5"/>
      <c r="I180" s="242" t="s">
        <v>1169</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8" t="str">
        <f>IF(F181&gt;0,SUM(E181+F181),"")</f>
        <v/>
      </c>
      <c r="H181" s="5"/>
      <c r="I181" s="242" t="s">
        <v>1170</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8" t="str">
        <f>IF(F182&gt;0,SUM(E182+F182),"")</f>
        <v/>
      </c>
      <c r="H182" s="5"/>
      <c r="I182" s="242" t="s">
        <v>1171</v>
      </c>
      <c r="J182" s="243"/>
      <c r="K182" s="244"/>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0.04</v>
      </c>
      <c r="D185" s="164" t="s">
        <v>2633</v>
      </c>
      <c r="E185" s="96">
        <f>+(C185*SUM(K20:K35))</f>
        <v>33305192.32</v>
      </c>
      <c r="F185" s="94"/>
      <c r="G185" s="95"/>
      <c r="H185" s="90"/>
      <c r="I185" s="92" t="s">
        <v>2632</v>
      </c>
      <c r="J185" s="179">
        <f>M179</f>
        <v>0</v>
      </c>
      <c r="K185" s="246" t="s">
        <v>2633</v>
      </c>
      <c r="L185" s="246"/>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9" t="s">
        <v>2641</v>
      </c>
      <c r="C192" s="219"/>
      <c r="E192" s="5" t="s">
        <v>20</v>
      </c>
      <c r="H192" s="162" t="s">
        <v>24</v>
      </c>
      <c r="J192" s="5" t="s">
        <v>2642</v>
      </c>
      <c r="K192" s="5"/>
      <c r="M192" s="5"/>
      <c r="N192" s="5"/>
      <c r="O192" s="50"/>
      <c r="Q192" s="149"/>
      <c r="R192" s="150"/>
      <c r="S192" s="150"/>
      <c r="T192" s="149"/>
    </row>
    <row r="193" spans="1:18" x14ac:dyDescent="0.25">
      <c r="A193" s="9"/>
      <c r="C193" s="123">
        <v>33927</v>
      </c>
      <c r="D193" s="5"/>
      <c r="E193" s="122">
        <v>1966</v>
      </c>
      <c r="F193" s="5"/>
      <c r="G193" s="5"/>
      <c r="H193" s="142" t="s">
        <v>2784</v>
      </c>
      <c r="J193" s="5"/>
      <c r="K193" s="123">
        <v>36279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2785</v>
      </c>
      <c r="J211" s="27" t="s">
        <v>2627</v>
      </c>
      <c r="K211" s="143" t="s">
        <v>2785</v>
      </c>
      <c r="L211" s="21"/>
      <c r="M211" s="21"/>
      <c r="N211" s="21"/>
      <c r="O211" s="8"/>
    </row>
    <row r="212" spans="1:15" x14ac:dyDescent="0.25">
      <c r="A212" s="9"/>
      <c r="B212" s="27" t="s">
        <v>2624</v>
      </c>
      <c r="C212" s="142" t="s">
        <v>2784</v>
      </c>
      <c r="D212" s="21"/>
      <c r="G212" s="27" t="s">
        <v>2626</v>
      </c>
      <c r="H212" s="143" t="s">
        <v>2786</v>
      </c>
      <c r="J212" s="27" t="s">
        <v>2628</v>
      </c>
      <c r="K212" s="142"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64" t="str">
        <f>HYPERLINK("#Integrante_3!A109","CAPACIDAD RESIDUAL")</f>
        <v>CAPACIDAD RESIDUAL</v>
      </c>
      <c r="F8" s="265"/>
      <c r="G8" s="266"/>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64" t="str">
        <f>HYPERLINK("#Integrante_3!A162","TALENTO HUMANO")</f>
        <v>TALENTO HUMANO</v>
      </c>
      <c r="F9" s="265"/>
      <c r="G9" s="266"/>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64" t="str">
        <f>HYPERLINK("#Integrante_3!F162","INFRAESTRUCTURA")</f>
        <v>INFRAESTRUCTURA</v>
      </c>
      <c r="F10" s="265"/>
      <c r="G10" s="266"/>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261" t="s">
        <v>8</v>
      </c>
      <c r="M15" s="261"/>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67"/>
      <c r="I20" s="144"/>
      <c r="J20" s="145"/>
      <c r="K20" s="146"/>
      <c r="L20" s="147"/>
      <c r="M20" s="147"/>
      <c r="N20" s="130">
        <f>+(M20-L20)/30</f>
        <v>0</v>
      </c>
      <c r="O20" s="133"/>
      <c r="U20" s="129"/>
      <c r="V20" s="106">
        <f ca="1">NOW()</f>
        <v>44194.823459490741</v>
      </c>
      <c r="W20" s="106">
        <f ca="1">NOW()</f>
        <v>44194.823459490741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e">
        <f>VLOOKUP(B20,EAS!A2:B1439,2,0)</f>
        <v>#N/A</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0"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9"/>
      <c r="S175" s="19"/>
      <c r="T175" s="19"/>
      <c r="U175" s="19"/>
      <c r="V175" s="19"/>
      <c r="W175" s="19"/>
      <c r="X175" s="19"/>
      <c r="Y175" s="19"/>
      <c r="Z175" s="19"/>
      <c r="AA175" s="19"/>
      <c r="AB175" s="19"/>
    </row>
    <row r="176" spans="1:28" ht="23.25" x14ac:dyDescent="0.25">
      <c r="A176" s="9"/>
      <c r="B176" s="196"/>
      <c r="C176" s="197"/>
      <c r="D176" s="198"/>
      <c r="E176" s="159" t="s">
        <v>2621</v>
      </c>
      <c r="F176" s="159" t="s">
        <v>2622</v>
      </c>
      <c r="G176" s="159" t="s">
        <v>2623</v>
      </c>
      <c r="H176" s="5"/>
      <c r="I176" s="196"/>
      <c r="J176" s="197"/>
      <c r="K176" s="197"/>
      <c r="L176" s="198"/>
      <c r="M176" s="254"/>
      <c r="O176" s="8"/>
      <c r="Q176" s="19"/>
      <c r="R176" s="159" t="s">
        <v>2623</v>
      </c>
      <c r="S176" s="19"/>
      <c r="T176" s="19"/>
      <c r="U176" s="19"/>
      <c r="V176" s="19"/>
      <c r="W176" s="19"/>
      <c r="X176" s="19"/>
      <c r="Y176" s="19"/>
      <c r="Z176" s="19"/>
      <c r="AA176" s="19"/>
      <c r="AB176" s="19"/>
    </row>
    <row r="177" spans="1:28" ht="23.25" x14ac:dyDescent="0.25">
      <c r="A177" s="9"/>
      <c r="B177" s="245" t="s">
        <v>2670</v>
      </c>
      <c r="C177" s="245"/>
      <c r="D177" s="245"/>
      <c r="E177" s="24">
        <v>0.02</v>
      </c>
      <c r="F177" s="173"/>
      <c r="G177" s="174" t="str">
        <f>IF(F177&gt;0,SUM(E177+F177),"")</f>
        <v/>
      </c>
      <c r="H177" s="5"/>
      <c r="I177" s="242" t="s">
        <v>2674</v>
      </c>
      <c r="J177" s="243"/>
      <c r="K177" s="243"/>
      <c r="L177" s="244"/>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8" t="str">
        <f>IF(F178&gt;0,SUM(E178+F178),"")</f>
        <v/>
      </c>
      <c r="H178" s="5"/>
      <c r="I178" s="242" t="s">
        <v>1169</v>
      </c>
      <c r="J178" s="243"/>
      <c r="K178" s="244"/>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8" t="str">
        <f>IF(F179&gt;0,SUM(E179+F179),"")</f>
        <v/>
      </c>
      <c r="H179" s="5"/>
      <c r="I179" s="242" t="s">
        <v>1170</v>
      </c>
      <c r="J179" s="243"/>
      <c r="K179" s="244"/>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8" t="str">
        <f>IF(F180&gt;0,SUM(E180+F180),"")</f>
        <v/>
      </c>
      <c r="H180" s="5"/>
      <c r="I180" s="242" t="s">
        <v>1171</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46" t="s">
        <v>2633</v>
      </c>
      <c r="L183" s="246"/>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19" t="s">
        <v>2641</v>
      </c>
      <c r="C190" s="219"/>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64" t="str">
        <f>HYPERLINK("#Integrante_4!A109","CAPACIDAD RESIDUAL")</f>
        <v>CAPACIDAD RESIDUAL</v>
      </c>
      <c r="F8" s="265"/>
      <c r="G8" s="266"/>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64" t="str">
        <f>HYPERLINK("#Integrante_4!A162","TALENTO HUMANO")</f>
        <v>TALENTO HUMANO</v>
      </c>
      <c r="F9" s="265"/>
      <c r="G9" s="266"/>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64" t="str">
        <f>HYPERLINK("#Integrante_4!F162","INFRAESTRUCTURA")</f>
        <v>INFRAESTRUCTURA</v>
      </c>
      <c r="F10" s="265"/>
      <c r="G10" s="266"/>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261" t="s">
        <v>8</v>
      </c>
      <c r="M15" s="261"/>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67"/>
      <c r="I20" s="144"/>
      <c r="J20" s="145"/>
      <c r="K20" s="146"/>
      <c r="L20" s="147"/>
      <c r="M20" s="147"/>
      <c r="N20" s="130">
        <f>+(M20-L20)/30</f>
        <v>0</v>
      </c>
      <c r="O20" s="133"/>
      <c r="U20" s="129"/>
      <c r="V20" s="106">
        <f ca="1">NOW()</f>
        <v>44194.823459490741</v>
      </c>
      <c r="W20" s="106">
        <f ca="1">NOW()</f>
        <v>44194.823459490741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e">
        <f>VLOOKUP(B20,EAS!A2:B1439,2,0)</f>
        <v>#N/A</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4"/>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4"/>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14"/>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4"/>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14"/>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14"/>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14"/>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14"/>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14"/>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4"/>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4"/>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4"/>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4"/>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4"/>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4"/>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4"/>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4"/>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4"/>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4"/>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4"/>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4"/>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4"/>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4"/>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4"/>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4"/>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4"/>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4"/>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4"/>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4"/>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4"/>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4"/>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4"/>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4"/>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4"/>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4"/>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4"/>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4"/>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4"/>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4"/>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4"/>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4"/>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4"/>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4"/>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4"/>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4"/>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4"/>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4"/>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4"/>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4"/>
      <c r="N107" s="120"/>
      <c r="O107" s="120"/>
      <c r="P107" s="81"/>
    </row>
    <row r="108" spans="1:16" ht="29.45" customHeight="1" thickBot="1" x14ac:dyDescent="0.3">
      <c r="O108" s="180"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0"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9"/>
      <c r="S177" s="19"/>
      <c r="T177" s="19"/>
      <c r="U177" s="19"/>
      <c r="V177" s="19"/>
      <c r="W177" s="19"/>
      <c r="X177" s="19"/>
      <c r="Y177" s="19"/>
      <c r="Z177" s="19"/>
      <c r="AA177" s="19"/>
      <c r="AB177" s="19"/>
    </row>
    <row r="178" spans="1:28" ht="23.25" x14ac:dyDescent="0.25">
      <c r="A178" s="9"/>
      <c r="B178" s="196"/>
      <c r="C178" s="197"/>
      <c r="D178" s="198"/>
      <c r="E178" s="159" t="s">
        <v>2621</v>
      </c>
      <c r="F178" s="159" t="s">
        <v>2622</v>
      </c>
      <c r="G178" s="159" t="s">
        <v>2623</v>
      </c>
      <c r="H178" s="5"/>
      <c r="I178" s="196"/>
      <c r="J178" s="197"/>
      <c r="K178" s="197"/>
      <c r="L178" s="198"/>
      <c r="M178" s="254"/>
      <c r="O178" s="8"/>
      <c r="Q178" s="19"/>
      <c r="R178" s="159" t="s">
        <v>2623</v>
      </c>
      <c r="S178" s="19"/>
      <c r="T178" s="19"/>
      <c r="U178" s="19"/>
      <c r="V178" s="19"/>
      <c r="W178" s="19"/>
      <c r="X178" s="19"/>
      <c r="Y178" s="19"/>
      <c r="Z178" s="19"/>
      <c r="AA178" s="19"/>
      <c r="AB178" s="19"/>
    </row>
    <row r="179" spans="1:28" ht="23.25" x14ac:dyDescent="0.25">
      <c r="A179" s="9"/>
      <c r="B179" s="245" t="s">
        <v>2670</v>
      </c>
      <c r="C179" s="245"/>
      <c r="D179" s="245"/>
      <c r="E179" s="24">
        <v>0.02</v>
      </c>
      <c r="F179" s="173"/>
      <c r="G179" s="174" t="str">
        <f>IF(F179&gt;0,SUM(E179+F179),"")</f>
        <v/>
      </c>
      <c r="H179" s="5"/>
      <c r="I179" s="242" t="s">
        <v>2674</v>
      </c>
      <c r="J179" s="243"/>
      <c r="K179" s="243"/>
      <c r="L179" s="244"/>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8" t="str">
        <f>IF(F180&gt;0,SUM(E180+F180),"")</f>
        <v/>
      </c>
      <c r="H180" s="5"/>
      <c r="I180" s="242" t="s">
        <v>1169</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8" t="str">
        <f>IF(F181&gt;0,SUM(E181+F181),"")</f>
        <v/>
      </c>
      <c r="H181" s="5"/>
      <c r="I181" s="242" t="s">
        <v>1170</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8" t="str">
        <f>IF(F182&gt;0,SUM(E182+F182),"")</f>
        <v/>
      </c>
      <c r="H182" s="5"/>
      <c r="I182" s="242" t="s">
        <v>1171</v>
      </c>
      <c r="J182" s="243"/>
      <c r="K182" s="244"/>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46" t="s">
        <v>2633</v>
      </c>
      <c r="L185" s="246"/>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9" t="s">
        <v>2641</v>
      </c>
      <c r="C192" s="219"/>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64" t="str">
        <f>HYPERLINK("#Integrante_5!A109","CAPACIDAD RESIDUAL")</f>
        <v>CAPACIDAD RESIDUAL</v>
      </c>
      <c r="F8" s="265"/>
      <c r="G8" s="266"/>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64" t="str">
        <f>HYPERLINK("#Integrante_5!A162","TALENTO HUMANO")</f>
        <v>TALENTO HUMANO</v>
      </c>
      <c r="F9" s="265"/>
      <c r="G9" s="266"/>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64" t="str">
        <f>HYPERLINK("#Integrante_5!F162","INFRAESTRUCTURA")</f>
        <v>INFRAESTRUCTURA</v>
      </c>
      <c r="F10" s="265"/>
      <c r="G10" s="266"/>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261" t="s">
        <v>8</v>
      </c>
      <c r="M15" s="261"/>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67"/>
      <c r="I20" s="144"/>
      <c r="J20" s="145"/>
      <c r="K20" s="146"/>
      <c r="L20" s="147"/>
      <c r="M20" s="147"/>
      <c r="N20" s="130">
        <f>+(M20-L20)/30</f>
        <v>0</v>
      </c>
      <c r="O20" s="133"/>
      <c r="U20" s="129"/>
      <c r="V20" s="106">
        <f ca="1">NOW()</f>
        <v>44194.823459490741</v>
      </c>
      <c r="W20" s="106">
        <f ca="1">NOW()</f>
        <v>44194.823459490741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e">
        <f>VLOOKUP(B20,EAS!A2:B1439,2,0)</f>
        <v>#N/A</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4"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4"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4"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4"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+IF(AND(K121&gt;0,O121="Ejecución"),(K121/877802)*Tabla2812[[#This Row],[% participación]],IF(AND(K121&gt;0,O121&lt;&gt;"Ejecución"),"-",""))</f>
        <v/>
      </c>
      <c r="M121" s="120"/>
      <c r="N121" s="114"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4"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4"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4"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4"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4"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4"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4"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4"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4"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4"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4"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4"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4"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4"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4"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4"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4"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4"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4"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4"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4"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4"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4"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4"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4"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4"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4"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4"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4"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4"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4"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4"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4"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4"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4"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4"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0"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9"/>
      <c r="T175" s="19"/>
      <c r="U175" s="19"/>
      <c r="V175" s="19"/>
      <c r="W175" s="19"/>
      <c r="X175" s="19"/>
      <c r="Y175" s="19"/>
      <c r="Z175" s="19"/>
      <c r="AA175" s="19"/>
      <c r="AB175" s="19"/>
    </row>
    <row r="176" spans="1:28" ht="23.25" x14ac:dyDescent="0.25">
      <c r="A176" s="9"/>
      <c r="B176" s="196"/>
      <c r="C176" s="197"/>
      <c r="D176" s="198"/>
      <c r="E176" s="159" t="s">
        <v>2621</v>
      </c>
      <c r="F176" s="159" t="s">
        <v>2622</v>
      </c>
      <c r="G176" s="159" t="s">
        <v>2623</v>
      </c>
      <c r="H176" s="5"/>
      <c r="I176" s="196"/>
      <c r="J176" s="197"/>
      <c r="K176" s="197"/>
      <c r="L176" s="198"/>
      <c r="M176" s="254"/>
      <c r="O176" s="8"/>
      <c r="Q176" s="19"/>
      <c r="R176" s="19"/>
      <c r="S176" s="159" t="s">
        <v>2623</v>
      </c>
      <c r="T176" s="19"/>
      <c r="U176" s="19"/>
      <c r="V176" s="19"/>
      <c r="W176" s="19"/>
      <c r="X176" s="19"/>
      <c r="Y176" s="19"/>
      <c r="Z176" s="19"/>
      <c r="AA176" s="19"/>
      <c r="AB176" s="19"/>
    </row>
    <row r="177" spans="1:28" ht="23.25" x14ac:dyDescent="0.25">
      <c r="A177" s="9"/>
      <c r="B177" s="245" t="s">
        <v>2670</v>
      </c>
      <c r="C177" s="245"/>
      <c r="D177" s="245"/>
      <c r="E177" s="24">
        <v>0.02</v>
      </c>
      <c r="F177" s="173"/>
      <c r="G177" s="174" t="str">
        <f>IF(F177&gt;0,SUM(E177+F177),"")</f>
        <v/>
      </c>
      <c r="H177" s="5"/>
      <c r="I177" s="242" t="s">
        <v>2672</v>
      </c>
      <c r="J177" s="243"/>
      <c r="K177" s="243"/>
      <c r="L177" s="244"/>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8" t="str">
        <f>IF(F178&gt;0,SUM(E178+F178),"")</f>
        <v/>
      </c>
      <c r="H178" s="5"/>
      <c r="I178" s="242" t="s">
        <v>1169</v>
      </c>
      <c r="J178" s="243"/>
      <c r="K178" s="244"/>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8" t="str">
        <f>IF(F179&gt;0,SUM(E179+F179),"")</f>
        <v/>
      </c>
      <c r="H179" s="5"/>
      <c r="I179" s="242" t="s">
        <v>1170</v>
      </c>
      <c r="J179" s="243"/>
      <c r="K179" s="244"/>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8" t="str">
        <f>IF(F180&gt;0,SUM(E180+F180),"")</f>
        <v/>
      </c>
      <c r="H180" s="5"/>
      <c r="I180" s="242" t="s">
        <v>1171</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46" t="s">
        <v>2633</v>
      </c>
      <c r="L183" s="246"/>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19" t="s">
        <v>2641</v>
      </c>
      <c r="C190" s="219"/>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6">
        <f ca="1">NOW()</f>
        <v>44194.823459490741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64" t="str">
        <f>HYPERLINK("#Integrante_6!A109","CAPACIDAD RESIDUAL")</f>
        <v>CAPACIDAD RESIDUAL</v>
      </c>
      <c r="F8" s="265"/>
      <c r="G8" s="266"/>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64" t="str">
        <f>HYPERLINK("#Integrante_6!A162","TALENTO HUMANO")</f>
        <v>TALENTO HUMANO</v>
      </c>
      <c r="F9" s="265"/>
      <c r="G9" s="266"/>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64" t="str">
        <f>HYPERLINK("#Integrante_6!F162","INFRAESTRUCTURA")</f>
        <v>INFRAESTRUCTURA</v>
      </c>
      <c r="F10" s="265"/>
      <c r="G10" s="266"/>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261" t="s">
        <v>8</v>
      </c>
      <c r="M15" s="261"/>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7"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67"/>
      <c r="I20" s="144"/>
      <c r="J20" s="145"/>
      <c r="K20" s="146"/>
      <c r="L20" s="147"/>
      <c r="M20" s="147"/>
      <c r="N20" s="130">
        <f>+(M20-L20)/30</f>
        <v>0</v>
      </c>
      <c r="O20" s="133"/>
      <c r="U20" s="129"/>
      <c r="V20" s="106">
        <f ca="1">NOW()</f>
        <v>44194.823459490741</v>
      </c>
      <c r="W20" s="106">
        <f ca="1">NOW()</f>
        <v>44194.823459490741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4"/>
      <c r="I37" s="125"/>
      <c r="J37" s="125"/>
      <c r="K37" s="125"/>
      <c r="L37" s="125"/>
      <c r="M37" s="125"/>
      <c r="N37" s="125"/>
      <c r="O37" s="126"/>
    </row>
    <row r="38" spans="1:16" ht="21" customHeight="1" x14ac:dyDescent="0.25">
      <c r="A38" s="9"/>
      <c r="B38" s="262" t="e">
        <f>VLOOKUP(B20,EAS!A2:B1439,2,0)</f>
        <v>#N/A</v>
      </c>
      <c r="C38" s="262"/>
      <c r="D38" s="262"/>
      <c r="E38" s="262"/>
      <c r="F38" s="262"/>
      <c r="G38" s="5"/>
      <c r="H38" s="127"/>
      <c r="I38" s="271" t="s">
        <v>7</v>
      </c>
      <c r="J38" s="271"/>
      <c r="K38" s="271"/>
      <c r="L38" s="271"/>
      <c r="M38" s="271"/>
      <c r="N38" s="271"/>
      <c r="O38" s="128"/>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4"/>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4"/>
      <c r="N49" s="120"/>
      <c r="O49" s="120"/>
      <c r="P49" s="80"/>
    </row>
    <row r="50" spans="1:16" s="6" customFormat="1" ht="24.75" customHeight="1" x14ac:dyDescent="0.25">
      <c r="A50" s="138">
        <v>3</v>
      </c>
      <c r="B50" s="118"/>
      <c r="C50" s="120"/>
      <c r="D50" s="117"/>
      <c r="E50" s="140"/>
      <c r="F50" s="140"/>
      <c r="G50" s="76" t="str">
        <f t="shared" si="1"/>
        <v/>
      </c>
      <c r="H50" s="116"/>
      <c r="I50" s="117"/>
      <c r="J50" s="117"/>
      <c r="K50" s="119"/>
      <c r="L50" s="120"/>
      <c r="M50" s="114"/>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4"/>
      <c r="N51" s="120"/>
      <c r="O51" s="120"/>
      <c r="P51" s="80"/>
    </row>
    <row r="52" spans="1:16" s="7" customFormat="1" ht="24.75" customHeight="1" outlineLevel="1" x14ac:dyDescent="0.25">
      <c r="A52" s="139">
        <v>5</v>
      </c>
      <c r="B52" s="118"/>
      <c r="C52" s="120"/>
      <c r="D52" s="117"/>
      <c r="E52" s="140"/>
      <c r="F52" s="140"/>
      <c r="G52" s="76" t="str">
        <f t="shared" si="1"/>
        <v/>
      </c>
      <c r="H52" s="116"/>
      <c r="I52" s="117"/>
      <c r="J52" s="117"/>
      <c r="K52" s="119"/>
      <c r="L52" s="120"/>
      <c r="M52" s="114"/>
      <c r="N52" s="120"/>
      <c r="O52" s="120"/>
      <c r="P52" s="81"/>
    </row>
    <row r="53" spans="1:16" s="7" customFormat="1" ht="24.75" customHeight="1" outlineLevel="1" x14ac:dyDescent="0.25">
      <c r="A53" s="139">
        <v>6</v>
      </c>
      <c r="B53" s="118"/>
      <c r="C53" s="120"/>
      <c r="D53" s="117"/>
      <c r="E53" s="140"/>
      <c r="F53" s="140"/>
      <c r="G53" s="76" t="str">
        <f t="shared" si="1"/>
        <v/>
      </c>
      <c r="H53" s="116"/>
      <c r="I53" s="117"/>
      <c r="J53" s="117"/>
      <c r="K53" s="119"/>
      <c r="L53" s="120"/>
      <c r="M53" s="114"/>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5"/>
      <c r="L54" s="120"/>
      <c r="M54" s="114"/>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5"/>
      <c r="L55" s="120"/>
      <c r="M55" s="114"/>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5"/>
      <c r="L56" s="120"/>
      <c r="M56" s="114"/>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4"/>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4"/>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4"/>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4"/>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4"/>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4"/>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4"/>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4"/>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4"/>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4"/>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4"/>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4"/>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4"/>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4"/>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4"/>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4"/>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4"/>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4"/>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4"/>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4"/>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4"/>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4"/>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4"/>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4"/>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4"/>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4"/>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4"/>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4"/>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4"/>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4"/>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4"/>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4"/>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4"/>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4"/>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4"/>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4"/>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4"/>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4"/>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4"/>
      <c r="N107" s="120"/>
      <c r="O107" s="120"/>
      <c r="P107" s="81"/>
    </row>
    <row r="108" spans="1:16" ht="29.45" customHeight="1" thickBot="1" x14ac:dyDescent="0.3">
      <c r="O108" s="180"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6"/>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0"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9"/>
      <c r="T177" s="19"/>
      <c r="U177" s="19"/>
      <c r="V177" s="19"/>
      <c r="W177" s="19"/>
      <c r="X177" s="19"/>
      <c r="Y177" s="19"/>
      <c r="Z177" s="19"/>
      <c r="AA177" s="19"/>
      <c r="AB177" s="19"/>
    </row>
    <row r="178" spans="1:28" ht="23.25" x14ac:dyDescent="0.25">
      <c r="A178" s="9"/>
      <c r="B178" s="196"/>
      <c r="C178" s="197"/>
      <c r="D178" s="198"/>
      <c r="E178" s="159" t="s">
        <v>2621</v>
      </c>
      <c r="F178" s="159" t="s">
        <v>2622</v>
      </c>
      <c r="G178" s="159" t="s">
        <v>2623</v>
      </c>
      <c r="H178" s="5"/>
      <c r="I178" s="196"/>
      <c r="J178" s="197"/>
      <c r="K178" s="197"/>
      <c r="L178" s="198"/>
      <c r="M178" s="254"/>
      <c r="O178" s="8"/>
      <c r="Q178" s="19"/>
      <c r="R178" s="19"/>
      <c r="S178" s="159" t="s">
        <v>2623</v>
      </c>
      <c r="T178" s="19"/>
      <c r="U178" s="19"/>
      <c r="V178" s="19"/>
      <c r="W178" s="19"/>
      <c r="X178" s="19"/>
      <c r="Y178" s="19"/>
      <c r="Z178" s="19"/>
      <c r="AA178" s="19"/>
      <c r="AB178" s="19"/>
    </row>
    <row r="179" spans="1:28" ht="23.25" x14ac:dyDescent="0.25">
      <c r="A179" s="9"/>
      <c r="B179" s="245" t="s">
        <v>2670</v>
      </c>
      <c r="C179" s="245"/>
      <c r="D179" s="245"/>
      <c r="E179" s="24">
        <v>0.02</v>
      </c>
      <c r="F179" s="173"/>
      <c r="G179" s="174" t="str">
        <f>IF(F179&gt;0,SUM(E179+F179),"")</f>
        <v/>
      </c>
      <c r="H179" s="5"/>
      <c r="I179" s="242" t="s">
        <v>2672</v>
      </c>
      <c r="J179" s="243"/>
      <c r="K179" s="243"/>
      <c r="L179" s="244"/>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8" t="str">
        <f>IF(F180&gt;0,SUM(E180+F180),"")</f>
        <v/>
      </c>
      <c r="H180" s="5"/>
      <c r="I180" s="242" t="s">
        <v>1169</v>
      </c>
      <c r="J180" s="243"/>
      <c r="K180" s="244"/>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8" t="str">
        <f>IF(F181&gt;0,SUM(E181+F181),"")</f>
        <v/>
      </c>
      <c r="H181" s="5"/>
      <c r="I181" s="242" t="s">
        <v>1170</v>
      </c>
      <c r="J181" s="243"/>
      <c r="K181" s="244"/>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8" t="str">
        <f>IF(F182&gt;0,SUM(E182+F182),"")</f>
        <v/>
      </c>
      <c r="H182" s="5"/>
      <c r="I182" s="242" t="s">
        <v>1171</v>
      </c>
      <c r="J182" s="243"/>
      <c r="K182" s="244"/>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46" t="s">
        <v>2633</v>
      </c>
      <c r="L185" s="246"/>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9" t="s">
        <v>2641</v>
      </c>
      <c r="C192" s="219"/>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2020-12-30T00:47:17Z</cp:lastPrinted>
  <dcterms:created xsi:type="dcterms:W3CDTF">2020-10-14T21:57:42Z</dcterms:created>
  <dcterms:modified xsi:type="dcterms:W3CDTF">2020-12-30T00:47:51Z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