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843/"/>
    </mc:Choice>
  </mc:AlternateContent>
  <xr:revisionPtr revIDLastSave="5" documentId="8_{AFED38A9-9255-457B-9537-6F084765E0ED}" xr6:coauthVersionLast="45" xr6:coauthVersionMax="45" xr10:uidLastSave="{4CA087C0-4962-466F-81AD-4F496D1618DE}"/>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<sst xmlns="http://schemas.openxmlformats.org/spreadsheetml/2006/main" count="5277" uniqueCount="2814">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</sst>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70" zoomScaleNormal="70" zoomScaleSheetLayoutView="40" zoomScalePageLayoutView="40" workbookViewId="0">
      <selection activeCell="A21" sqref="A21"/>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44194.871055787036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68" t="str">
        <f>HYPERLINK("#Integrante_1!A109","CAPACIDAD RESIDUAL")</f>
        <v>CAPACIDAD RESIDUAL</v>
      </c>
      <c r="F8" s="269"/>
      <c r="G8" s="270"/>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68" t="str">
        <f>HYPERLINK("#Integrante_1!A162","TALENTO HUMANO")</f>
        <v>TALENTO HUMANO</v>
      </c>
      <c r="F9" s="269"/>
      <c r="G9" s="270"/>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68" t="str">
        <f>HYPERLINK("#Integrante_1!F162","INFRAESTRUCTURA")</f>
        <v>INFRAESTRUCTURA</v>
      </c>
      <c r="F10" s="269"/>
      <c r="G10" s="270"/>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65" t="s">
        <v>8</v>
      </c>
      <c r="M15" s="265"/>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71"/>
      <c r="I20" s="142" t="s">
        <v>1155</v>
      </c>
      <c r="J20" s="143" t="s">
        <v>1045</v>
      </c>
      <c r="K20" s="144">
        <v>1156178891</v>
      </c>
      <c r="L20" s="145">
        <v>44194</v>
      </c>
      <c r="M20" s="145">
        <v>44561</v>
      </c>
      <c r="N20" s="128">
        <f>+(M20-L20)/30</f>
        <v>12.233333333333333</v>
      </c>
      <c r="O20" s="131"/>
      <c r="U20" s="127"/>
      <c r="V20" s="106">
        <f ca="1">NOW()</f>
        <v>44194.871055787036</v>
      </c>
      <c r="W20" s="106">
        <f ca="1">NOW()</f>
        <v>44194.871055787036</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str">
        <f>VLOOKUP(B20,EAS!A2:B1439,2,0)</f>
        <v>FUNDACIÓN PEQUEÑOS SUEÑOS</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ht="15"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36" t="s">
        <v>2618</v>
      </c>
      <c r="C165" s="236"/>
      <c r="D165" s="236"/>
      <c r="E165" s="8"/>
      <c r="F165" s="5"/>
      <c r="G165" s="237" t="s">
        <v>2618</v>
      </c>
      <c r="H165" s="237"/>
      <c r="I165" s="238" t="s">
        <v>1164</v>
      </c>
      <c r="J165" s="239"/>
      <c r="K165" s="239"/>
      <c r="L165" s="239"/>
      <c r="M165" s="239"/>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40" t="s">
        <v>2648</v>
      </c>
      <c r="J167" s="241"/>
      <c r="K167" s="241"/>
      <c r="L167" s="241"/>
      <c r="M167" s="241"/>
      <c r="N167" s="241"/>
      <c r="O167" s="242"/>
      <c r="U167" s="51"/>
    </row>
    <row r="168" spans="1:28" x14ac:dyDescent="0.3">
      <c r="A168" s="9"/>
      <c r="B168" s="210" t="s">
        <v>2662</v>
      </c>
      <c r="C168" s="210"/>
      <c r="D168" s="210"/>
      <c r="E168" s="8"/>
      <c r="F168" s="5"/>
      <c r="H168" s="82" t="s">
        <v>2661</v>
      </c>
      <c r="I168" s="240"/>
      <c r="J168" s="241"/>
      <c r="K168" s="241"/>
      <c r="L168" s="241"/>
      <c r="M168" s="241"/>
      <c r="N168" s="241"/>
      <c r="O168" s="242"/>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HYPERLINK("#Integrante_1!A1","INICIO")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4" x14ac:dyDescent="0.3">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4" x14ac:dyDescent="0.3">
      <c r="A179" s="9"/>
      <c r="B179" s="249" t="s">
        <v>2670</v>
      </c>
      <c r="C179" s="249"/>
      <c r="D179" s="249"/>
      <c r="E179" s="24">
        <v>0.02</v>
      </c>
      <c r="F179" s="171">
        <v>0.02</v>
      </c>
      <c r="G179" s="172">
        <f>IF(F179&gt;0,SUM(E179+F179),"")</f>
        <v>0.04</v>
      </c>
      <c r="H179" s="5"/>
      <c r="I179" s="254" t="s">
        <v>2674</v>
      </c>
      <c r="J179" s="255"/>
      <c r="K179" s="255"/>
      <c r="L179" s="256"/>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46247155.640000001</v>
      </c>
      <c r="F185" s="93"/>
      <c r="G185" s="94"/>
      <c r="H185" s="89"/>
      <c r="I185" s="91" t="s">
        <v>2632</v>
      </c>
      <c r="J185" s="177">
        <f>M179</f>
        <v>0.05</v>
      </c>
      <c r="K185" s="250" t="s">
        <v>2633</v>
      </c>
      <c r="L185" s="250"/>
      <c r="M185" s="95">
        <f>+J185*K20</f>
        <v>57808944.550000004</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ht="15" thickBot="1" x14ac:dyDescent="0.35">
      <c r="A190" s="229"/>
      <c r="B190" s="230"/>
      <c r="C190" s="230"/>
      <c r="D190" s="230"/>
      <c r="E190" s="230"/>
      <c r="F190" s="230"/>
      <c r="G190" s="230"/>
      <c r="H190" s="230"/>
      <c r="I190" s="230"/>
      <c r="J190" s="230"/>
      <c r="K190" s="230"/>
      <c r="L190" s="230"/>
      <c r="M190" s="230"/>
      <c r="N190" s="230"/>
      <c r="O190" s="231"/>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23" t="s">
        <v>2641</v>
      </c>
      <c r="C192" s="223"/>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x14ac:dyDescent="0.3">
      <c r="A200" s="9"/>
      <c r="B200" s="220"/>
      <c r="C200" s="220"/>
      <c r="D200" s="220"/>
      <c r="E200" s="220"/>
      <c r="F200" s="220"/>
      <c r="G200" s="220"/>
      <c r="H200" s="220"/>
      <c r="I200" s="220"/>
      <c r="J200" s="220"/>
      <c r="K200" s="220"/>
      <c r="L200" s="220"/>
      <c r="M200" s="220"/>
      <c r="N200" s="220"/>
      <c r="O200" s="8"/>
    </row>
    <row r="201" spans="1:18"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zoomScale="85" zoomScaleNormal="85" zoomScaleSheetLayoutView="40" zoomScalePageLayoutView="40" workbookViewId="0">
      <selection activeCell="C15" sqref="C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44194.871055787036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68" t="str">
        <f>HYPERLINK("#Integrante_2!A109","CAPACIDAD RESIDUAL")</f>
        <v>CAPACIDAD RESIDUAL</v>
      </c>
      <c r="F8" s="269"/>
      <c r="G8" s="270"/>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68" t="str">
        <f>HYPERLINK("#Integrante_2!A162","TALENTO HUMANO")</f>
        <v>TALENTO HUMANO</v>
      </c>
      <c r="F9" s="269"/>
      <c r="G9" s="270"/>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68" t="str">
        <f>HYPERLINK("#Integrante_2!F162","INFRAESTRUCTURA")</f>
        <v>INFRAESTRUCTURA</v>
      </c>
      <c r="F10" s="269"/>
      <c r="G10" s="270"/>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65" t="s">
        <v>8</v>
      </c>
      <c r="M15" s="265"/>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71"/>
      <c r="I20" s="142" t="s">
        <v>1155</v>
      </c>
      <c r="J20" s="143" t="s">
        <v>1035</v>
      </c>
      <c r="K20" s="144">
        <v>1156178891</v>
      </c>
      <c r="L20" s="145">
        <v>44194</v>
      </c>
      <c r="M20" s="145">
        <v>44561</v>
      </c>
      <c r="N20" s="128">
        <f>+(M20-L20)/30</f>
        <v>12.233333333333333</v>
      </c>
      <c r="O20" s="131"/>
      <c r="U20" s="127"/>
      <c r="V20" s="106">
        <f ca="1">NOW()</f>
        <v>44194.871055787036</v>
      </c>
      <c r="W20" s="106">
        <f ca="1">NOW()</f>
        <v>44194.871055787036</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str">
        <f>VLOOKUP(B20,EAS!A2:B1439,2,0)</f>
        <v>COOPERATIVA MULTIACTIVA DE USUARIOS DEL PROGRAMA SOCIAL HOGARES COMUNITARIOS DE SANTANDER DE QUILICHAO</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HYPERLINK("#Integrante_2!A1","INICIO")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t="s">
        <v>2622</v>
      </c>
      <c r="O178" s="8"/>
      <c r="Q178" s="19"/>
      <c r="R178" s="19"/>
      <c r="S178" s="157" t="s">
        <v>2623</v>
      </c>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2674</v>
      </c>
      <c r="J179" s="247"/>
      <c r="K179" s="247"/>
      <c r="L179" s="248"/>
      <c r="M179" s="171"/>
      <c r="O179" s="8"/>
      <c r="Q179" s="19"/>
      <c r="R179" s="19"/>
      <c r="S179" s="172" t="str">
        <f>IF(M179&gt;0,SUM(L179+M179),"")</f>
        <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44194.871055787036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68" t="str">
        <f>HYPERLINK("#Integrante_3!A109","CAPACIDAD RESIDUAL")</f>
        <v>CAPACIDAD RESIDUAL</v>
      </c>
      <c r="F8" s="269"/>
      <c r="G8" s="270"/>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68" t="str">
        <f>HYPERLINK("#Integrante_3!A162","TALENTO HUMANO")</f>
        <v>TALENTO HUMANO</v>
      </c>
      <c r="F9" s="269"/>
      <c r="G9" s="270"/>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68" t="str">
        <f>HYPERLINK("#Integrante_3!F162","INFRAESTRUCTURA")</f>
        <v>INFRAESTRUCTURA</v>
      </c>
      <c r="F10" s="269"/>
      <c r="G10" s="270"/>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44194.871055787036</v>
      </c>
      <c r="W20" s="106">
        <f ca="1">NOW()</f>
        <v>44194.871055787036</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3">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36" t="s">
        <v>2618</v>
      </c>
      <c r="C163" s="236"/>
      <c r="D163" s="236"/>
      <c r="E163" s="8"/>
      <c r="F163" s="5"/>
      <c r="G163" s="237" t="s">
        <v>2618</v>
      </c>
      <c r="H163" s="237"/>
      <c r="I163" s="238" t="s">
        <v>1164</v>
      </c>
      <c r="J163" s="239"/>
      <c r="K163" s="239"/>
      <c r="L163" s="239"/>
      <c r="M163" s="239"/>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40" t="s">
        <v>2648</v>
      </c>
      <c r="J165" s="241"/>
      <c r="K165" s="241"/>
      <c r="L165" s="241"/>
      <c r="M165" s="241"/>
      <c r="N165" s="241"/>
      <c r="O165" s="242"/>
      <c r="U165" s="51"/>
    </row>
    <row r="166" spans="1:28" ht="14.4" x14ac:dyDescent="0.3">
      <c r="A166" s="9"/>
      <c r="B166" s="210" t="s">
        <v>2662</v>
      </c>
      <c r="C166" s="210"/>
      <c r="D166" s="210"/>
      <c r="E166" s="8"/>
      <c r="F166" s="5"/>
      <c r="H166" s="82" t="s">
        <v>2661</v>
      </c>
      <c r="I166" s="240"/>
      <c r="J166" s="241"/>
      <c r="K166" s="241"/>
      <c r="L166" s="241"/>
      <c r="M166" s="241"/>
      <c r="N166" s="241"/>
      <c r="O166" s="242"/>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7" t="s">
        <v>2677</v>
      </c>
      <c r="B170" s="208"/>
      <c r="C170" s="208"/>
      <c r="D170" s="208"/>
      <c r="E170" s="208"/>
      <c r="F170" s="208"/>
      <c r="G170" s="208"/>
      <c r="H170" s="208"/>
      <c r="I170" s="208"/>
      <c r="J170" s="208"/>
      <c r="K170" s="208"/>
      <c r="L170" s="208"/>
      <c r="M170" s="208"/>
      <c r="N170" s="208"/>
      <c r="O170" s="209"/>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6" t="s">
        <v>2670</v>
      </c>
      <c r="C174" s="196"/>
      <c r="D174" s="196"/>
      <c r="E174" s="196"/>
      <c r="F174" s="196"/>
      <c r="G174" s="196"/>
      <c r="H174" s="20"/>
      <c r="I174" s="203" t="s">
        <v>2674</v>
      </c>
      <c r="J174" s="204"/>
      <c r="K174" s="204"/>
      <c r="L174" s="204"/>
      <c r="M174" s="204"/>
      <c r="O174" s="178" t="str">
        <f>HYPERLINK("#Integrante_3!A1","INICIO")</f>
        <v>INICIO</v>
      </c>
      <c r="Q174" s="19"/>
      <c r="R174" s="19"/>
      <c r="S174" s="19"/>
      <c r="T174" s="19"/>
      <c r="U174" s="19"/>
      <c r="V174" s="19"/>
      <c r="W174" s="19"/>
      <c r="X174" s="19"/>
      <c r="Y174" s="19"/>
      <c r="Z174" s="19"/>
      <c r="AA174" s="19"/>
      <c r="AB174" s="19"/>
    </row>
    <row r="175" spans="1:28" ht="23.4" x14ac:dyDescent="0.3">
      <c r="A175" s="9"/>
      <c r="B175" s="197" t="s">
        <v>17</v>
      </c>
      <c r="C175" s="198"/>
      <c r="D175" s="199"/>
      <c r="E175" s="203" t="s">
        <v>2620</v>
      </c>
      <c r="F175" s="204"/>
      <c r="G175" s="205"/>
      <c r="H175" s="5"/>
      <c r="I175" s="197" t="s">
        <v>17</v>
      </c>
      <c r="J175" s="198"/>
      <c r="K175" s="198"/>
      <c r="L175" s="199"/>
      <c r="M175" s="257" t="s">
        <v>2679</v>
      </c>
      <c r="O175" s="8"/>
      <c r="Q175" s="19"/>
      <c r="R175" s="157"/>
      <c r="S175" s="19"/>
      <c r="T175" s="19"/>
      <c r="U175" s="19"/>
      <c r="V175" s="19"/>
      <c r="W175" s="19"/>
      <c r="X175" s="19"/>
      <c r="Y175" s="19"/>
      <c r="Z175" s="19"/>
      <c r="AA175" s="19"/>
      <c r="AB175" s="19"/>
    </row>
    <row r="176" spans="1:28" ht="23.4" x14ac:dyDescent="0.3">
      <c r="A176" s="9"/>
      <c r="B176" s="200"/>
      <c r="C176" s="201"/>
      <c r="D176" s="202"/>
      <c r="E176" s="157" t="s">
        <v>2621</v>
      </c>
      <c r="F176" s="157" t="s">
        <v>2622</v>
      </c>
      <c r="G176" s="157" t="s">
        <v>2623</v>
      </c>
      <c r="H176" s="5"/>
      <c r="I176" s="200"/>
      <c r="J176" s="201"/>
      <c r="K176" s="201"/>
      <c r="L176" s="202"/>
      <c r="M176" s="258"/>
      <c r="O176" s="8"/>
      <c r="Q176" s="19"/>
      <c r="R176" s="157" t="s">
        <v>2623</v>
      </c>
      <c r="S176" s="19"/>
      <c r="T176" s="19"/>
      <c r="U176" s="19"/>
      <c r="V176" s="19"/>
      <c r="W176" s="19"/>
      <c r="X176" s="19"/>
      <c r="Y176" s="19"/>
      <c r="Z176" s="19"/>
      <c r="AA176" s="19"/>
      <c r="AB176" s="19"/>
    </row>
    <row r="177" spans="1:28" ht="23.4" x14ac:dyDescent="0.3">
      <c r="A177" s="9"/>
      <c r="B177" s="249" t="s">
        <v>2670</v>
      </c>
      <c r="C177" s="249"/>
      <c r="D177" s="249"/>
      <c r="E177" s="24">
        <v>0.02</v>
      </c>
      <c r="F177" s="171"/>
      <c r="G177" s="172" t="str">
        <f>IF(F177&gt;0,SUM(E177+F177),"")</f>
        <v/>
      </c>
      <c r="H177" s="5"/>
      <c r="I177" s="246" t="s">
        <v>2674</v>
      </c>
      <c r="J177" s="247"/>
      <c r="K177" s="247"/>
      <c r="L177" s="248"/>
      <c r="M177" s="171"/>
      <c r="O177" s="8"/>
      <c r="Q177" s="19"/>
      <c r="R177" s="172" t="str">
        <f>IF(M177&gt;0,SUM(L177+M177),"")</f>
        <v/>
      </c>
      <c r="S177" s="19"/>
      <c r="T177" s="19"/>
      <c r="U177" s="19"/>
      <c r="V177" s="19"/>
      <c r="W177" s="19"/>
      <c r="X177" s="19"/>
      <c r="Y177" s="19"/>
      <c r="Z177" s="19"/>
      <c r="AA177" s="19"/>
      <c r="AB177" s="19"/>
    </row>
    <row r="178" spans="1:28" ht="23.4"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23" t="s">
        <v>2641</v>
      </c>
      <c r="C190" s="223"/>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45" t="s">
        <v>2663</v>
      </c>
      <c r="C197" s="245"/>
      <c r="D197" s="245"/>
      <c r="E197" s="245"/>
      <c r="F197" s="245"/>
      <c r="G197" s="245"/>
      <c r="H197" s="245"/>
      <c r="I197" s="245"/>
      <c r="J197" s="245"/>
      <c r="K197" s="245"/>
      <c r="L197" s="245"/>
      <c r="M197" s="245"/>
      <c r="N197" s="245"/>
      <c r="O197" s="8"/>
    </row>
    <row r="198" spans="1:18" ht="14.4" x14ac:dyDescent="0.3">
      <c r="A198" s="9"/>
      <c r="B198" s="220"/>
      <c r="C198" s="220"/>
      <c r="D198" s="220"/>
      <c r="E198" s="220"/>
      <c r="F198" s="220"/>
      <c r="G198" s="220"/>
      <c r="H198" s="220"/>
      <c r="I198" s="220"/>
      <c r="J198" s="220"/>
      <c r="K198" s="220"/>
      <c r="L198" s="220"/>
      <c r="M198" s="220"/>
      <c r="N198" s="220"/>
      <c r="O198" s="8"/>
    </row>
    <row r="199" spans="1:18" ht="14.4" x14ac:dyDescent="0.3">
      <c r="A199" s="9"/>
      <c r="B199" s="221" t="s">
        <v>2653</v>
      </c>
      <c r="C199" s="222"/>
      <c r="D199" s="222"/>
      <c r="E199" s="222"/>
      <c r="F199" s="222"/>
      <c r="G199" s="222"/>
      <c r="H199" s="222"/>
      <c r="I199" s="222"/>
      <c r="J199" s="222"/>
      <c r="K199" s="222"/>
      <c r="L199" s="222"/>
      <c r="M199" s="222"/>
      <c r="N199" s="222"/>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44194.871055787036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68" t="str">
        <f>HYPERLINK("#Integrante_4!A109","CAPACIDAD RESIDUAL")</f>
        <v>CAPACIDAD RESIDUAL</v>
      </c>
      <c r="F8" s="269"/>
      <c r="G8" s="270"/>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68" t="str">
        <f>HYPERLINK("#Integrante_4!A162","TALENTO HUMANO")</f>
        <v>TALENTO HUMANO</v>
      </c>
      <c r="F9" s="269"/>
      <c r="G9" s="270"/>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68" t="str">
        <f>HYPERLINK("#Integrante_4!F162","INFRAESTRUCTURA")</f>
        <v>INFRAESTRUCTURA</v>
      </c>
      <c r="F10" s="269"/>
      <c r="G10" s="270"/>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44194.871055787036</v>
      </c>
      <c r="W20" s="106">
        <f ca="1">NOW()</f>
        <v>44194.871055787036</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HYPERLINK("#Integrante_4!A1","INICIO")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57"/>
      <c r="S177" s="19"/>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c r="O178" s="8"/>
      <c r="Q178" s="19"/>
      <c r="R178" s="157" t="s">
        <v>2623</v>
      </c>
      <c r="S178" s="19"/>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2674</v>
      </c>
      <c r="J179" s="247"/>
      <c r="K179" s="247"/>
      <c r="L179" s="248"/>
      <c r="M179" s="171"/>
      <c r="O179" s="8"/>
      <c r="Q179" s="19"/>
      <c r="R179" s="172" t="str">
        <f>IF(M179&gt;0,SUM(L179+M179),"")</f>
        <v/>
      </c>
      <c r="S179" s="19"/>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44194.871055787036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68" t="str">
        <f>HYPERLINK("#Integrante_5!A109","CAPACIDAD RESIDUAL")</f>
        <v>CAPACIDAD RESIDUAL</v>
      </c>
      <c r="F8" s="269"/>
      <c r="G8" s="270"/>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68" t="str">
        <f>HYPERLINK("#Integrante_5!A162","TALENTO HUMANO")</f>
        <v>TALENTO HUMANO</v>
      </c>
      <c r="F9" s="269"/>
      <c r="G9" s="270"/>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68" t="str">
        <f>HYPERLINK("#Integrante_5!F162","INFRAESTRUCTURA")</f>
        <v>INFRAESTRUCTURA</v>
      </c>
      <c r="F10" s="269"/>
      <c r="G10" s="270"/>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44194.871055787036</v>
      </c>
      <c r="W20" s="106">
        <f ca="1">NOW()</f>
        <v>44194.871055787036</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3">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36" t="s">
        <v>2618</v>
      </c>
      <c r="C163" s="236"/>
      <c r="D163" s="236"/>
      <c r="E163" s="8"/>
      <c r="F163" s="5"/>
      <c r="G163" s="237" t="s">
        <v>2618</v>
      </c>
      <c r="H163" s="237"/>
      <c r="I163" s="238" t="s">
        <v>1164</v>
      </c>
      <c r="J163" s="239"/>
      <c r="K163" s="239"/>
      <c r="L163" s="239"/>
      <c r="M163" s="239"/>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40" t="s">
        <v>2648</v>
      </c>
      <c r="J165" s="241"/>
      <c r="K165" s="241"/>
      <c r="L165" s="241"/>
      <c r="M165" s="241"/>
      <c r="N165" s="241"/>
      <c r="O165" s="242"/>
      <c r="U165" s="51"/>
    </row>
    <row r="166" spans="1:28" ht="14.4" x14ac:dyDescent="0.3">
      <c r="A166" s="9"/>
      <c r="B166" s="210" t="s">
        <v>2662</v>
      </c>
      <c r="C166" s="210"/>
      <c r="D166" s="210"/>
      <c r="E166" s="8"/>
      <c r="F166" s="5"/>
      <c r="H166" s="82" t="s">
        <v>2661</v>
      </c>
      <c r="I166" s="240"/>
      <c r="J166" s="241"/>
      <c r="K166" s="241"/>
      <c r="L166" s="241"/>
      <c r="M166" s="241"/>
      <c r="N166" s="241"/>
      <c r="O166" s="242"/>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7" t="s">
        <v>2677</v>
      </c>
      <c r="B170" s="208"/>
      <c r="C170" s="208"/>
      <c r="D170" s="208"/>
      <c r="E170" s="208"/>
      <c r="F170" s="208"/>
      <c r="G170" s="208"/>
      <c r="H170" s="208"/>
      <c r="I170" s="208"/>
      <c r="J170" s="208"/>
      <c r="K170" s="208"/>
      <c r="L170" s="208"/>
      <c r="M170" s="208"/>
      <c r="N170" s="208"/>
      <c r="O170" s="209"/>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6" t="s">
        <v>2670</v>
      </c>
      <c r="C174" s="196"/>
      <c r="D174" s="196"/>
      <c r="E174" s="196"/>
      <c r="F174" s="196"/>
      <c r="G174" s="196"/>
      <c r="H174" s="20"/>
      <c r="I174" s="203" t="s">
        <v>2678</v>
      </c>
      <c r="J174" s="204"/>
      <c r="K174" s="204"/>
      <c r="L174" s="204"/>
      <c r="M174" s="204"/>
      <c r="O174" s="178" t="str">
        <f>HYPERLINK("#Integrante_5!A1","INICIO")</f>
        <v>INICIO</v>
      </c>
      <c r="Q174" s="19"/>
      <c r="R174" s="19"/>
      <c r="S174" s="19"/>
      <c r="T174" s="19"/>
      <c r="U174" s="19"/>
      <c r="V174" s="19"/>
      <c r="W174" s="19"/>
      <c r="X174" s="19"/>
      <c r="Y174" s="19"/>
      <c r="Z174" s="19"/>
      <c r="AA174" s="19"/>
      <c r="AB174" s="19"/>
    </row>
    <row r="175" spans="1:28" ht="23.4" x14ac:dyDescent="0.3">
      <c r="A175" s="9"/>
      <c r="B175" s="197" t="s">
        <v>17</v>
      </c>
      <c r="C175" s="198"/>
      <c r="D175" s="199"/>
      <c r="E175" s="203" t="s">
        <v>2620</v>
      </c>
      <c r="F175" s="204"/>
      <c r="G175" s="205"/>
      <c r="H175" s="5"/>
      <c r="I175" s="197" t="s">
        <v>17</v>
      </c>
      <c r="J175" s="198"/>
      <c r="K175" s="198"/>
      <c r="L175" s="199"/>
      <c r="M175" s="257" t="s">
        <v>2679</v>
      </c>
      <c r="O175" s="8"/>
      <c r="Q175" s="19"/>
      <c r="R175" s="19"/>
      <c r="S175" s="157"/>
      <c r="T175" s="19"/>
      <c r="U175" s="19"/>
      <c r="V175" s="19"/>
      <c r="W175" s="19"/>
      <c r="X175" s="19"/>
      <c r="Y175" s="19"/>
      <c r="Z175" s="19"/>
      <c r="AA175" s="19"/>
      <c r="AB175" s="19"/>
    </row>
    <row r="176" spans="1:28" ht="23.4" x14ac:dyDescent="0.3">
      <c r="A176" s="9"/>
      <c r="B176" s="200"/>
      <c r="C176" s="201"/>
      <c r="D176" s="202"/>
      <c r="E176" s="157" t="s">
        <v>2621</v>
      </c>
      <c r="F176" s="157" t="s">
        <v>2622</v>
      </c>
      <c r="G176" s="157" t="s">
        <v>2623</v>
      </c>
      <c r="H176" s="5"/>
      <c r="I176" s="200"/>
      <c r="J176" s="201"/>
      <c r="K176" s="201"/>
      <c r="L176" s="202"/>
      <c r="M176" s="258"/>
      <c r="O176" s="8"/>
      <c r="Q176" s="19"/>
      <c r="R176" s="19"/>
      <c r="S176" s="157" t="s">
        <v>2623</v>
      </c>
      <c r="T176" s="19"/>
      <c r="U176" s="19"/>
      <c r="V176" s="19"/>
      <c r="W176" s="19"/>
      <c r="X176" s="19"/>
      <c r="Y176" s="19"/>
      <c r="Z176" s="19"/>
      <c r="AA176" s="19"/>
      <c r="AB176" s="19"/>
    </row>
    <row r="177" spans="1:28" ht="23.4" x14ac:dyDescent="0.3">
      <c r="A177" s="9"/>
      <c r="B177" s="249" t="s">
        <v>2670</v>
      </c>
      <c r="C177" s="249"/>
      <c r="D177" s="249"/>
      <c r="E177" s="24">
        <v>0.02</v>
      </c>
      <c r="F177" s="171"/>
      <c r="G177" s="172" t="str">
        <f>IF(F177&gt;0,SUM(E177+F177),"")</f>
        <v/>
      </c>
      <c r="H177" s="5"/>
      <c r="I177" s="246" t="s">
        <v>2672</v>
      </c>
      <c r="J177" s="247"/>
      <c r="K177" s="247"/>
      <c r="L177" s="248"/>
      <c r="M177" s="171"/>
      <c r="O177" s="8"/>
      <c r="Q177" s="19"/>
      <c r="R177" s="19"/>
      <c r="S177" s="172" t="str">
        <f>IF(M177&gt;0,SUM(L177+M177),"")</f>
        <v/>
      </c>
      <c r="T177" s="19"/>
      <c r="U177" s="19"/>
      <c r="V177" s="19"/>
      <c r="W177" s="19"/>
      <c r="X177" s="19"/>
      <c r="Y177" s="19"/>
      <c r="Z177" s="19"/>
      <c r="AA177" s="19"/>
      <c r="AB177" s="19"/>
    </row>
    <row r="178" spans="1:28" ht="23.4"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23" t="s">
        <v>2641</v>
      </c>
      <c r="C190" s="223"/>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45" t="s">
        <v>2663</v>
      </c>
      <c r="C197" s="245"/>
      <c r="D197" s="245"/>
      <c r="E197" s="245"/>
      <c r="F197" s="245"/>
      <c r="G197" s="245"/>
      <c r="H197" s="245"/>
      <c r="I197" s="245"/>
      <c r="J197" s="245"/>
      <c r="K197" s="245"/>
      <c r="L197" s="245"/>
      <c r="M197" s="245"/>
      <c r="N197" s="245"/>
      <c r="O197" s="8"/>
    </row>
    <row r="198" spans="1:18" ht="14.4" x14ac:dyDescent="0.3">
      <c r="A198" s="9"/>
      <c r="B198" s="220"/>
      <c r="C198" s="220"/>
      <c r="D198" s="220"/>
      <c r="E198" s="220"/>
      <c r="F198" s="220"/>
      <c r="G198" s="220"/>
      <c r="H198" s="220"/>
      <c r="I198" s="220"/>
      <c r="J198" s="220"/>
      <c r="K198" s="220"/>
      <c r="L198" s="220"/>
      <c r="M198" s="220"/>
      <c r="N198" s="220"/>
      <c r="O198" s="8"/>
    </row>
    <row r="199" spans="1:18" ht="14.4" x14ac:dyDescent="0.3">
      <c r="A199" s="9"/>
      <c r="B199" s="221" t="s">
        <v>2653</v>
      </c>
      <c r="C199" s="222"/>
      <c r="D199" s="222"/>
      <c r="E199" s="222"/>
      <c r="F199" s="222"/>
      <c r="G199" s="222"/>
      <c r="H199" s="222"/>
      <c r="I199" s="222"/>
      <c r="J199" s="222"/>
      <c r="K199" s="222"/>
      <c r="L199" s="222"/>
      <c r="M199" s="222"/>
      <c r="N199" s="222"/>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44194.871055787036</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68" t="str">
        <f>HYPERLINK("#Integrante_6!A109","CAPACIDAD RESIDUAL")</f>
        <v>CAPACIDAD RESIDUAL</v>
      </c>
      <c r="F8" s="269"/>
      <c r="G8" s="270"/>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68" t="str">
        <f>HYPERLINK("#Integrante_6!A162","TALENTO HUMANO")</f>
        <v>TALENTO HUMANO</v>
      </c>
      <c r="F9" s="269"/>
      <c r="G9" s="270"/>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68" t="str">
        <f>HYPERLINK("#Integrante_6!F162","INFRAESTRUCTURA")</f>
        <v>INFRAESTRUCTURA</v>
      </c>
      <c r="F10" s="269"/>
      <c r="G10" s="270"/>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44194.871055787036</v>
      </c>
      <c r="W20" s="106">
        <f ca="1">NOW()</f>
        <v>44194.871055787036</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HYPERLINK("#Integrante_6!A1","INICIO")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c r="O178" s="8"/>
      <c r="Q178" s="19"/>
      <c r="R178" s="19"/>
      <c r="S178" s="157" t="s">
        <v>2623</v>
      </c>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2672</v>
      </c>
      <c r="J179" s="247"/>
      <c r="K179" s="247"/>
      <c r="L179" s="248"/>
      <c r="M179" s="171"/>
      <c r="O179" s="8"/>
      <c r="Q179" s="19"/>
      <c r="R179" s="19"/>
      <c r="S179" s="172" t="str">
        <f>IF(M179&gt;0,SUM(L179+M179),"")</f>
        <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2020-12-30T01:54:19Z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