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60" windowWidth="20730" windowHeight="1110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<sst xmlns="http://schemas.openxmlformats.org/spreadsheetml/2006/main" count="4920" uniqueCount="2774">
  <si>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</si>
  <si>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</si>
  <si>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</si>
  <si>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</si>
  <si>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</si>
  <si>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</si>
  <si>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</si>
  <si>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</si>
  <si>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</si>
  <si>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</si>
  <si>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</si>
  <si>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</si>
  <si>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</si>
  <si>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</si>
  <si>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</si>
  <si>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</si>
  <si>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</si>
  <si>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</si>
  <si>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</si>
  <si>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</si>
  <si>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</si>
  <si>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</si>
  <si>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</si>
  <si>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</si>
  <si>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</si>
  <si>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</si>
  <si>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</si>
  <si>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</si>
  <si>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</si>
  <si>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</si>
  <si>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</si>
  <si>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</si>
  <si>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</si>
  <si>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</si>
  <si>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</si>
  <si>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</si>
  <si>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</si>
  <si>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</si>
  <si>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</si>
  <si>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</si>
  <si>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</si>
  <si>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</si>
  <si>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</si>
  <si>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</si>
  <si>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</si>
  <si>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</si>
  <si>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</si>
  <si>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</si>
  <si>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</si>
  <si>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</si>
  <si>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</si>
  <si>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</si>
  <si>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</si>
  <si>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</si>
  <si>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</si>
  <si>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</si>
  <si>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</si>
  <si>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</si>
  <si>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</si>
  <si>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</si>
  <si>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</si>
  <si>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</si>
  <si>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</si>
  <si>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</si>
  <si>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</si>
  <si>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</si>
  <si>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</si>
  <si>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</si>
  <si>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</si>
  <si>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</si>
  <si>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</si>
  <si>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</si>
  <si>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</si>
  <si>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</si>
  <si>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</si>
  <si>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</si>
  <si>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</si>
  <si>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</si>
  <si>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</si>
  <si>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</si>
  <si>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</si>
  <si>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</si>
  <si>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</si>
  <si>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</si>
  <si>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</si>
  <si>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</si>
  <si>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</si>
  <si>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</si>
  <si>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</si>
  <si>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</si>
  <si>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</si>
  <si>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</si>
  <si>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</si>
  <si>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</si>
  <si>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</si>
  <si>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</si>
  <si>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</si>
  <si>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</si>
  <si>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</si>
  <si>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</si>
  <si>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</si>
  <si>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</si>
  <si>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</si>
  <si>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</si>
  <si>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</si>
  <si>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</si>
  <si>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</si>
  <si>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</si>
  <si>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</si>
  <si>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</si>
  <si>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</si>
  <si>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</si>
  <si>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</si>
  <si>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</si>
  <si>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</si>
  <si>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</si>
  <si>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</si>
  <si>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</si>
  <si>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</si>
  <si>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</si>
  <si>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</si>
  <si>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</si>
  <si>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</si>
  <si>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</si>
  <si>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</si>
  <si>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</si>
  <si>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</si>
  <si>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</si>
  <si>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</si>
  <si>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</si>
  <si>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</si>
  <si>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</si>
  <si>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</si>
  <si>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</si>
  <si>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</si>
  <si>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</si>
  <si>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</si>
  <si>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</si>
  <si>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</si>
  <si>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</si>
  <si>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</si>
  <si>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</si>
  <si>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</si>
  <si>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</si>
  <si>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</si>
  <si>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</si>
  <si>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</si>
  <si>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</si>
  <si>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</si>
  <si>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</si>
  <si>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</si>
  <si>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</si>
  <si>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</si>
  <si>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</si>
  <si>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</si>
  <si>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</si>
  <si>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</si>
  <si>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</si>
  <si>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</si>
  <si>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</si>
  <si>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</si>
  <si>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</si>
  <si>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</si>
  <si>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</si>
  <si>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</si>
  <si>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</si>
  <si>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</si>
  <si>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</si>
  <si>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</si>
  <si>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</si>
  <si>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</si>
  <si>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</si>
  <si>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</si>
  <si>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</si>
  <si>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</si>
  <si>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</si>
  <si>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</si>
  <si>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</si>
  <si>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</si>
  <si>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</si>
  <si>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</si>
  <si>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</si>
  <si>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</si>
  <si>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</si>
  <si>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</si>
  <si>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</si>
  <si>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</si>
  <si>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</si>
  <si>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</si>
  <si>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</si>
  <si>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</si>
  <si>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</si>
  <si>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</si>
  <si>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</si>
  <si>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</si>
  <si>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</si>
  <si>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</si>
  <si>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</si>
  <si>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</si>
  <si>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</si>
  <si>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</si>
  <si>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</si>
  <si>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</si>
  <si>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</si>
  <si>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</si>
  <si>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</si>
  <si>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</si>
  <si>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</si>
  <si>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</si>
  <si>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</si>
  <si>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</si>
  <si>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</si>
  <si>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</si>
  <si>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</si>
  <si>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</si>
  <si>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</si>
  <si>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</si>
  <si>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</si>
  <si>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</si>
  <si>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</si>
  <si>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</si>
  <si>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</si>
  <si>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</si>
  <si>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</si>
  <si>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</si>
  <si>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</si>
  <si>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</si>
  <si>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</si>
  <si>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</si>
  <si>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</si>
  <si>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</si>
  <si>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</si>
  <si>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</si>
  <si>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</si>
  <si>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</si>
  <si>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</si>
  <si>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</si>
  <si>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</si>
  <si>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</si>
  <si>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</si>
  <si>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</si>
  <si>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</si>
  <si>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</si>
  <si>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</si>
  <si>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</si>
  <si>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</si>
  <si>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</si>
  <si>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</si>
  <si>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</si>
  <si>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</si>
  <si>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</si>
  <si>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</si>
  <si>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</si>
  <si>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</si>
  <si>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</si>
  <si>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</si>
  <si>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</si>
  <si>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</si>
  <si>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</si>
  <si>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</si>
  <si>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</si>
  <si>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</si>
  <si>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</si>
  <si>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</si>
  <si>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</si>
  <si>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</si>
  <si>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</si>
  <si>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</si>
  <si>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</si>
  <si>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</si>
  <si>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</si>
  <si>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</si>
  <si>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</si>
  <si>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</si>
  <si>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</si>
  <si>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</si>
  <si>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</si>
  <si>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</si>
  <si>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</si>
  <si>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</si>
  <si>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</si>
  <si>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</si>
  <si>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</si>
  <si>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</si>
  <si>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</si>
  <si>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</si>
  <si>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</si>
  <si>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</si>
  <si>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</si>
  <si>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</si>
  <si>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</si>
  <si>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</si>
  <si>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</si>
  <si>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</si>
  <si>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</si>
  <si>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</si>
  <si>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</si>
  <si>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</si>
  <si>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</si>
  <si>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</si>
  <si>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</si>
  <si>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</si>
  <si>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</si>
  <si>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</si>
  <si>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</si>
  <si>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</si>
  <si>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</si>
  <si>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</si>
  <si>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</si>
  <si>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</si>
  <si>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</si>
  <si>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</si>
  <si>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</si>
  <si>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</si>
  <si>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</si>
  <si>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</si>
  <si>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</si>
  <si>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</si>
  <si>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</si>
  <si>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</si>
  <si>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</si>
  <si>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</si>
  <si>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</si>
  <si>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</si>
  <si>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</si>
  <si>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</si>
  <si>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</si>
  <si>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</si>
  <si>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</si>
  <si>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</si>
  <si>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</si>
  <si>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</si>
  <si>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</si>
  <si>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</si>
  <si>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</si>
  <si>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</si>
  <si>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</si>
  <si>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</si>
  <si>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</si>
  <si>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</si>
  <si>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</si>
  <si>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</si>
  <si>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</si>
  <si>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</si>
  <si>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</si>
  <si>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</si>
  <si>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</si>
  <si>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</si>
  <si>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</si>
  <si>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</si>
  <si>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</si>
  <si>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</si>
  <si>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</si>
  <si>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</si>
  <si>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</si>
  <si>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</si>
  <si>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</si>
  <si>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</si>
  <si>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</si>
  <si>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</si>
  <si>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</si>
  <si>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</si>
  <si>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</si>
  <si>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</si>
  <si>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</si>
  <si>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</si>
  <si>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</si>
  <si>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</si>
  <si>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</si>
  <si>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</si>
  <si>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</si>
  <si>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</si>
  <si>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</si>
  <si>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</si>
  <si>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</si>
  <si>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</si>
  <si>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</si>
  <si>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</si>
  <si>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</si>
  <si>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</si>
  <si>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</si>
  <si>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</si>
  <si>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</si>
  <si>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</si>
  <si>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</si>
  <si>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</si>
  <si>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</si>
  <si>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</si>
  <si>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</si>
  <si>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</si>
  <si>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</si>
  <si>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</si>
  <si>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</si>
  <si>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</si>
  <si>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</si>
  <si>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</si>
  <si>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</si>
  <si>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</si>
  <si>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</si>
  <si>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</si>
  <si>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</si>
  <si>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</si>
  <si>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</si>
  <si>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</si>
  <si>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</si>
  <si>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</si>
  <si>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</si>
  <si>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</si>
  <si>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</si>
  <si>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</si>
  <si>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</si>
  <si>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</si>
  <si>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</si>
  <si>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</si>
  <si>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</si>
  <si>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</si>
  <si>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</si>
  <si>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</si>
  <si>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</si>
  <si>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</si>
  <si>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</si>
  <si>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</si>
  <si>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</si>
  <si>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</si>
  <si>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</si>
  <si>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</si>
  <si>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</si>
  <si>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</si>
  <si>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</si>
  <si>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</si>
  <si>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</si>
  <si>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</si>
  <si>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</si>
  <si>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</si>
  <si>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</si>
  <si>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</si>
  <si>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</si>
  <si>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</si>
  <si>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</si>
  <si>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</si>
  <si>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</si>
  <si>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</si>
  <si>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</si>
  <si>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</si>
  <si>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</si>
  <si>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</si>
  <si>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</si>
  <si>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</si>
  <si>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</si>
  <si>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</si>
  <si>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</si>
  <si>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</si>
  <si>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</si>
  <si>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</si>
  <si>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</si>
  <si>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</si>
  <si>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</si>
  <si>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</si>
  <si>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</si>
  <si>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</si>
  <si>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</si>
  <si>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</si>
  <si>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</si>
  <si>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</si>
  <si>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</si>
  <si>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</si>
  <si>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</si>
  <si>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</si>
  <si>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</si>
  <si>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</si>
  <si>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</si>
  <si>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</si>
  <si>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</si>
  <si>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</si>
  <si>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</si>
  <si>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</si>
  <si>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</si>
  <si>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</si>
  <si>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</si>
  <si>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</si>
  <si>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</si>
  <si>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</si>
  <si>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</si>
  <si>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</si>
  <si>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</si>
  <si>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</si>
  <si>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</si>
  <si>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</si>
  <si>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</si>
  <si>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</si>
  <si>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</si>
  <si>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</si>
  <si>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</si>
  <si>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</si>
  <si>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</si>
  <si>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</si>
  <si>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</si>
  <si>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</si>
  <si>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</si>
  <si>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</si>
  <si>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</si>
  <si>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</si>
  <si>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</si>
  <si>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</si>
  <si>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</si>
  <si>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</si>
  <si>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</si>
  <si>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</si>
  <si>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</si>
  <si>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</si>
  <si>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</si>
  <si>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</si>
  <si>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</si>
  <si>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</si>
  <si>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</si>
  <si>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</si>
  <si>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</si>
  <si>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</si>
  <si>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</si>
  <si>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</si>
  <si>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</si>
  <si>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</si>
  <si>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</si>
  <si>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</si>
  <si>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</si>
  <si>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</si>
  <si>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</si>
  <si>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</si>
  <si>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</si>
  <si>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</si>
  <si>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</si>
  <si>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</si>
  <si>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</si>
  <si>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</si>
  <si>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</si>
  <si>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</si>
  <si>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</si>
  <si>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</si>
  <si>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</si>
  <si>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</si>
  <si>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</si>
  <si>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</si>
  <si>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</si>
  <si>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</si>
  <si>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</si>
  <si>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</si>
  <si>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</si>
  <si>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</si>
  <si>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</si>
  <si>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</si>
  <si>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</si>
  <si>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</si>
  <si>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</si>
  <si>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</si>
  <si>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</si>
  <si>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</si>
  <si>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</si>
  <si>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</si>
  <si>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</si>
  <si>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</si>
  <si>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</si>
  <si>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</si>
  <si>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</si>
  <si>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</si>
  <si>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</si>
  <si>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</si>
  <si>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</si>
  <si>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</si>
  <si>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</si>
  <si>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</si>
  <si>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</si>
  <si>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</si>
  <si>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</si>
  <si>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</si>
  <si>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</si>
  <si>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</si>
  <si>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</si>
  <si>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</si>
  <si>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</si>
  <si>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</si>
  <si>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</si>
  <si>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</si>
  <si>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</si>
  <si>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</si>
  <si>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</si>
  <si>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</si>
  <si>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</si>
  <si>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</si>
  <si>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</si>
  <si>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</si>
  <si>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</si>
  <si>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</si>
  <si>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</si>
  <si>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</si>
  <si>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</si>
  <si>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</si>
  <si>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</si>
  <si>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</si>
  <si>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</si>
  <si>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</si>
  <si>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</si>
  <si>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</si>
  <si>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</si>
  <si>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</si>
  <si>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</si>
  <si>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</si>
  <si>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</si>
  <si>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</si>
  <si>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</si>
  <si>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</si>
  <si>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</si>
  <si>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</si>
  <si>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</si>
  <si>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</si>
  <si>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</si>
  <si>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</si>
  <si>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</si>
  <si>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</si>
  <si>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</si>
  <si>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</si>
  <si>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</si>
  <si>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</si>
  <si>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</si>
  <si>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</si>
  <si>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</si>
  <si>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</si>
  <si>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</si>
  <si>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</si>
  <si>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</si>
  <si>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</si>
  <si>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</si>
  <si>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</si>
  <si>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</si>
  <si>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</si>
  <si>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</si>
  <si>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</si>
  <si>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</si>
  <si>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</si>
  <si>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</si>
  <si>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</si>
  <si>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</si>
  <si>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</si>
  <si>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</si>
  <si>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</si>
  <si>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</si>
  <si>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</si>
  <si>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</si>
  <si>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</si>
  <si>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</si>
  <si>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</si>
  <si>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</si>
  <si>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</si>
  <si>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</si>
  <si>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</si>
  <si>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</si>
  <si>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</si>
  <si>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</si>
  <si>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</si>
  <si>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</si>
  <si>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</si>
  <si>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</si>
  <si>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</si>
  <si>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</si>
  <si>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</si>
  <si>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</si>
  <si>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</si>
  <si>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</si>
  <si>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</si>
  <si>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</si>
  <si>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</si>
  <si>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</si>
  <si>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</si>
  <si>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</si>
  <si>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</si>
  <si>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</si>
  <si>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</si>
  <si>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</si>
  <si>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</si>
  <si>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</si>
  <si>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</si>
  <si>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</si>
  <si>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</si>
  <si>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</si>
  <si>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</si>
  <si>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</si>
  <si>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</si>
  <si>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</si>
  <si>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</si>
  <si>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</si>
  <si>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</si>
  <si>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</si>
  <si>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</si>
  <si>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</si>
  <si>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</si>
  <si>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</si>
  <si>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</si>
  <si>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</si>
  <si>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</si>
  <si>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</si>
  <si>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</si>
  <si>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</si>
  <si>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</si>
  <si>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</si>
  <si>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</si>
  <si>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</si>
  <si>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</si>
  <si>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</si>
  <si>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</si>
  <si>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</si>
  <si>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</si>
  <si>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</si>
  <si>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</si>
  <si>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</si>
  <si>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</si>
  <si>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</si>
  <si>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</si>
  <si>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</si>
  <si>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</si>
  <si>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</si>
  <si>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</si>
  <si>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</si>
  <si>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</si>
  <si>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</si>
  <si>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</si>
  <si>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</si>
  <si>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</si>
  <si>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</si>
  <si>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</si>
  <si>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</si>
  <si>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</si>
  <si>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</si>
  <si>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</si>
  <si>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</si>
  <si>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</si>
  <si>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</si>
  <si>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</si>
  <si>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</si>
  <si>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</si>
  <si>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</si>
  <si>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</si>
  <si>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</si>
  <si>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</si>
  <si>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</si>
  <si>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</si>
  <si>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</si>
  <si>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</si>
  <si>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</si>
  <si>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</si>
  <si>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</si>
  <si>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</si>
  <si>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</si>
  <si>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</si>
  <si>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</si>
  <si>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</si>
  <si>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</si>
  <si>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</si>
  <si>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</si>
  <si>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</si>
  <si>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</si>
  <si>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</si>
  <si>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</si>
  <si>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</si>
  <si>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</si>
  <si>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</si>
  <si>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</si>
  <si>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</si>
  <si>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</si>
  <si>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</si>
  <si>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</si>
  <si>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</si>
  <si>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</si>
  <si>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</si>
  <si>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</si>
  <si>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</si>
  <si>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</si>
  <si>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</si>
  <si>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</si>
  <si>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</si>
  <si>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</si>
  <si>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</si>
  <si>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</si>
  <si>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</si>
  <si>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</si>
  <si>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</si>
  <si>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</si>
  <si>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</si>
  <si>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</si>
  <si>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</si>
  <si>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</si>
  <si>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</si>
  <si>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</si>
  <si>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</si>
  <si>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</si>
  <si>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</si>
  <si>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</si>
  <si>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</si>
  <si>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</si>
  <si>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</si>
  <si>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</si>
  <si>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</si>
  <si>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</si>
  <si>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</si>
  <si>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</si>
  <si>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</si>
  <si>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</si>
  <si>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</si>
  <si>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</si>
  <si>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</si>
  <si>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</si>
  <si>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</si>
  <si>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</si>
  <si>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</si>
  <si>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</si>
  <si>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</si>
  <si>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</si>
  <si>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</si>
  <si>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</si>
  <si>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</si>
  <si>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</si>
  <si>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</si>
  <si>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</si>
  <si>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</si>
  <si>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</si>
  <si>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</si>
  <si>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</si>
  <si>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</si>
  <si>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</si>
  <si>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</si>
  <si>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</si>
  <si>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</si>
  <si>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</si>
  <si>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</si>
  <si>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</si>
  <si>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</si>
  <si>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</si>
  <si>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</si>
  <si>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</si>
  <si>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</si>
  <si>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</si>
  <si>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</si>
  <si>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</si>
  <si>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</si>
  <si>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</si>
  <si>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</si>
  <si>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</si>
  <si>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</si>
  <si>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</si>
  <si>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</si>
  <si>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</si>
  <si>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</si>
  <si>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</si>
  <si>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</si>
  <si>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</si>
  <si>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</si>
  <si>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</si>
  <si>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</si>
  <si>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</si>
  <si>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</si>
  <si>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</si>
  <si>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</si>
  <si>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</si>
  <si>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</si>
  <si>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</si>
  <si>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</si>
  <si>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</si>
  <si>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</si>
  <si>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</si>
  <si>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</si>
  <si>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</si>
  <si>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</si>
  <si>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</si>
  <si>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</si>
  <si>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</si>
  <si>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</si>
  <si>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</si>
  <si>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</si>
  <si>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</si>
  <si>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</si>
  <si>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</si>
  <si>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</si>
  <si>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</si>
  <si>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</si>
  <si>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</si>
  <si>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</si>
  <si>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</si>
  <si>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</si>
  <si>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</si>
  <si>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</si>
  <si>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</si>
  <si>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</si>
  <si>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</si>
  <si>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</si>
  <si>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</si>
  <si>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</si>
  <si>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</si>
  <si>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</si>
  <si>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</si>
  <si>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</si>
  <si>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</si>
  <si>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</si>
  <si>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</si>
  <si>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</si>
  <si>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</si>
  <si>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</si>
  <si>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</si>
  <si>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</si>
  <si>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</si>
  <si>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</si>
  <si>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</si>
  <si>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</si>
  <si>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</si>
  <si>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</si>
  <si>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</si>
  <si>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</si>
  <si>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</si>
  <si>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</si>
  <si>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</si>
  <si>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</si>
  <si>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</si>
  <si>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</si>
  <si>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</si>
  <si>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</si>
  <si>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</si>
  <si>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</si>
  <si>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</si>
  <si>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</si>
  <si>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</si>
  <si>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</si>
  <si>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</si>
  <si>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</si>
  <si>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</si>
  <si>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</si>
  <si>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</si>
  <si>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</si>
  <si>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</si>
  <si>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</si>
  <si>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</si>
  <si>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</si>
  <si>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</si>
  <si>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</si>
  <si>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</si>
  <si>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</si>
  <si>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</si>
  <si>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</si>
  <si>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</si>
  <si>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</si>
  <si>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</si>
  <si>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</si>
  <si>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</si>
  <si>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</si>
  <si>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</si>
  <si>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</si>
  <si>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</si>
  <si>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</si>
  <si>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</si>
  <si>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</si>
  <si>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</si>
  <si>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</si>
  <si>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</si>
  <si>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</si>
  <si>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</si>
  <si>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</si>
  <si>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</si>
  <si>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</si>
  <si>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</si>
  <si>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</si>
  <si>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</si>
  <si>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</si>
  <si>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</si>
  <si>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</si>
  <si>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</si>
  <si>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</si>
  <si>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</si>
  <si>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</si>
  <si>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</si>
  <si>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</si>
  <si>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</si>
  <si>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</si>
  <si>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</si>
  <si>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</si>
  <si>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</si>
  <si>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</si>
  <si>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</si>
  <si>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</si>
  <si>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</si>
  <si>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</si>
  <si>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</si>
  <si>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</si>
  <si>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</si>
  <si>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</si>
  <si>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</si>
  <si>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</si>
  <si>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</si>
  <si>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</si>
  <si>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</si>
  <si>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</si>
  <si>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</si>
  <si>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</si>
  <si>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</si>
  <si>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</si>
  <si>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</si>
  <si>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</si>
  <si>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</si>
  <si>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</si>
  <si>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</si>
  <si>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</si>
  <si>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</si>
  <si>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</si>
  <si>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</si>
  <si>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</si>
  <si>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</si>
  <si>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</si>
  <si>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</si>
  <si>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</si>
  <si>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</si>
  <si>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</si>
  <si>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</si>
  <si>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</si>
  <si>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</si>
  <si>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</si>
  <si>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</si>
  <si>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</si>
  <si>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</si>
  <si>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</si>
  <si>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</si>
  <si>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</si>
  <si>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</si>
  <si>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</si>
  <si>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</si>
  <si>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</si>
  <si>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</si>
  <si>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</si>
  <si>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</si>
  <si>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</si>
  <si>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</si>
  <si>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</si>
  <si>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</si>
  <si>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</si>
  <si>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</si>
  <si>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</si>
  <si>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</si>
  <si>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</si>
  <si>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</si>
  <si>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</si>
  <si>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</si>
  <si>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</si>
  <si>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</si>
  <si>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</si>
  <si>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</si>
  <si>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</si>
  <si>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</si>
  <si>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</si>
  <si>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</si>
  <si>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</si>
  <si>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</si>
  <si>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</si>
  <si>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</si>
  <si>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</si>
  <si>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</si>
  <si>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</si>
  <si>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</si>
  <si>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</si>
  <si>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</si>
  <si>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</si>
  <si>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</si>
  <si>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</si>
  <si>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</si>
  <si>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</si>
  <si>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</si>
  <si>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</si>
  <si>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</si>
  <si>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</si>
  <si>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</si>
  <si>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</si>
  <si>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</si>
  <si>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</si>
  <si>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</si>
  <si>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</si>
  <si>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</si>
  <si>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</si>
  <si>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</si>
  <si>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</si>
  <si>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</si>
  <si>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</si>
  <si>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</si>
  <si>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</si>
  <si>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</si>
  <si>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</si>
  <si>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</si>
  <si>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</si>
  <si>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</si>
  <si>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</si>
  <si>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</si>
  <si>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</si>
  <si>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</si>
  <si>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</si>
  <si>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</si>
  <si>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</si>
  <si>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</si>
  <si>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</si>
  <si>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</si>
  <si>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</si>
  <si>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</si>
  <si>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</si>
  <si>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</si>
  <si>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</si>
  <si>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</si>
  <si>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</si>
  <si>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</si>
  <si>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</si>
  <si>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</si>
  <si>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</si>
  <si>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</si>
  <si>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</si>
  <si>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</si>
  <si>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</si>
  <si>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</si>
  <si>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</si>
  <si>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</si>
  <si>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</si>
  <si>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</si>
  <si>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</si>
  <si>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</si>
  <si>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</si>
  <si>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</si>
  <si>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</si>
  <si>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</si>
  <si>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</si>
  <si>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</si>
  <si>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</si>
  <si>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</si>
  <si>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</si>
  <si>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</si>
  <si>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</si>
  <si>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</si>
  <si>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</si>
  <si>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</si>
  <si>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</si>
  <si>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</si>
  <si>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</si>
  <si>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</si>
  <si>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</si>
  <si>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</si>
  <si>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</si>
  <si>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</si>
  <si>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</si>
  <si>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</si>
  <si>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</si>
  <si>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</si>
  <si>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</si>
  <si>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</si>
  <si>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</si>
  <si>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</si>
  <si>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</si>
  <si>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</si>
  <si>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</si>
  <si>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</si>
  <si>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</si>
  <si>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</si>
  <si>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</si>
  <si>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</si>
  <si>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</si>
  <si>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</si>
  <si>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</si>
  <si>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</si>
  <si>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</si>
  <si>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</si>
  <si>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</si>
  <si>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</si>
  <si>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</si>
  <si>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</si>
  <si>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</si>
  <si>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</si>
  <si>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</si>
  <si>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</si>
  <si>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</si>
  <si>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</si>
  <si>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</si>
  <si>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</si>
  <si>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</si>
  <si>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</si>
  <si>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</si>
  <si>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</si>
  <si>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</si>
  <si>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</si>
  <si>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</si>
  <si>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</si>
  <si>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</si>
  <si>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</si>
  <si>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</si>
  <si>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</si>
  <si>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</si>
  <si>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</si>
  <si>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</si>
  <si>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</si>
  <si>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</si>
  <si>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</si>
  <si>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</si>
  <si>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</si>
  <si>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</si>
  <si>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</si>
  <si>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</si>
  <si>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</si>
  <si>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</si>
  <si>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</si>
  <si>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</si>
  <si>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</si>
  <si>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</si>
  <si>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</si>
  <si>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</si>
  <si>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</si>
  <si>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</si>
  <si>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</si>
  <si>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</si>
  <si>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</si>
  <si>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</si>
  <si>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</si>
  <si>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</si>
  <si>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</si>
  <si>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</si>
  <si>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</si>
  <si>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</si>
  <si>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</si>
  <si>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</si>
  <si>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</si>
  <si>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</si>
  <si>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</si>
  <si>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</si>
  <si>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</si>
  <si>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</si>
  <si>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</si>
  <si>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</si>
  <si>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</si>
  <si>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</si>
  <si>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</si>
  <si>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</si>
  <si>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</si>
  <si>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</si>
  <si>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</si>
  <si>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</si>
  <si>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</si>
  <si>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</si>
  <si>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</si>
  <si>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</si>
  <si>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</si>
  <si>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</si>
  <si>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</si>
  <si>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</si>
  <si>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</si>
  <si>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</si>
  <si>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</si>
  <si>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</si>
  <si>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</si>
  <si>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</si>
  <si>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</si>
  <si>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</si>
  <si>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</si>
  <si>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</si>
  <si>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</si>
  <si>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</si>
  <si>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</si>
  <si>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</si>
  <si>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</si>
  <si>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</si>
  <si>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</si>
  <si>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</si>
  <si>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</si>
  <si>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</si>
  <si>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</si>
  <si>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</si>
  <si>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</si>
  <si>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</si>
  <si>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</si>
  <si>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</si>
  <si>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</si>
  <si>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</si>
  <si>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</si>
  <si>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</si>
  <si>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</si>
  <si>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</si>
  <si>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</si>
  <si>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</si>
  <si>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</si>
  <si>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</si>
  <si>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</si>
  <si>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</si>
  <si>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</si>
  <si>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</si>
  <si>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</si>
  <si>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</si>
  <si>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</si>
  <si>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</si>
  <si>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</si>
  <si>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</si>
  <si>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</si>
  <si>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</si>
  <si>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</si>
  <si>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</si>
  <si>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</si>
  <si>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</si>
  <si>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</si>
  <si>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</si>
  <si>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</si>
  <si>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</si>
  <si>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</si>
  <si>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</si>
  <si>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</si>
  <si>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</si>
  <si>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</si>
  <si>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</si>
  <si>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</si>
  <si>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</si>
  <si>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</si>
  <si>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</si>
  <si>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</si>
  <si>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</si>
  <si>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</si>
  <si>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</si>
  <si>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</si>
  <si>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</si>
  <si>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</si>
  <si>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</si>
  <si>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</si>
  <si>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</si>
  <si>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</si>
  <si>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</si>
  <si>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</si>
  <si>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</si>
  <si>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</si>
  <si>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</si>
  <si>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</si>
  <si>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</si>
  <si>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</si>
  <si>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</si>
  <si>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</si>
  <si>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</si>
  <si>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</si>
  <si>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</si>
  <si>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</si>
  <si>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</si>
  <si>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</si>
  <si>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</si>
  <si>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</si>
  <si>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</si>
  <si>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</si>
  <si>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</si>
  <si>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</si>
  <si>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</si>
  <si>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</si>
  <si>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</si>
  <si>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</si>
  <si>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</si>
  <si>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</si>
  <si>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</si>
  <si>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</si>
  <si>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</si>
  <si>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</si>
  <si>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</si>
  <si>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</si>
  <si>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</si>
  <si>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</si>
  <si>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</si>
  <si>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</si>
  <si>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</si>
  <si>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</si>
  <si>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</si>
  <si>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</si>
  <si>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</si>
  <si>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</si>
  <si>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</si>
  <si>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</si>
  <si>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</si>
  <si>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</si>
  <si>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</si>
  <si>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</si>
  <si>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</si>
  <si>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</si>
  <si>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</si>
  <si>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</si>
  <si>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</si>
  <si>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</si>
  <si>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</si>
  <si>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</si>
  <si>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</si>
  <si>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</si>
  <si>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</si>
  <si>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</si>
  <si>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</si>
  <si>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</si>
  <si>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</si>
  <si>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</si>
  <si>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</si>
  <si>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</si>
  <si>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</si>
  <si>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</si>
  <si>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</si>
  <si>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</si>
  <si>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</si>
  <si>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</si>
  <si>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</si>
  <si>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</si>
  <si>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</si>
  <si>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</si>
  <si>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</si>
  <si>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</si>
  <si>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</si>
  <si>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</si>
  <si>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</si>
  <si>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</si>
  <si>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</si>
  <si>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</si>
  <si>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</si>
  <si>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</si>
  <si>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</si>
  <si>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</si>
  <si>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</si>
  <si>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</si>
  <si>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</si>
  <si>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</si>
  <si>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</si>
  <si>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</si>
  <si>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</si>
  <si>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</si>
  <si>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</si>
  <si>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</si>
  <si>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</si>
  <si>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</si>
  <si>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</si>
  <si>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</si>
  <si>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</si>
  <si>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</si>
  <si>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</si>
  <si>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</si>
  <si>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</si>
  <si>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</si>
  <si>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</si>
  <si>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</si>
  <si>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</si>
  <si>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</si>
  <si>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</si>
  <si>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</si>
  <si>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</si>
  <si>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</si>
  <si>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</si>
  <si>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</si>
  <si>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</si>
  <si>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</si>
  <si>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</si>
  <si>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</si>
  <si>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</si>
  <si>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</si>
  <si>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</si>
  <si>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</si>
  <si>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</si>
  <si>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</si>
  <si>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</si>
  <si>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</si>
  <si>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</si>
  <si>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</si>
  <si>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</si>
  <si>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</si>
  <si>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</si>
  <si>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</si>
  <si>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</si>
  <si>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</si>
  <si>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</si>
  <si>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</si>
  <si>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</si>
  <si>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</si>
  <si>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</si>
  <si>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</si>
  <si>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</si>
  <si>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</si>
  <si>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</si>
  <si>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</si>
  <si>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</si>
  <si>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</si>
  <si>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</si>
  <si>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</si>
  <si>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</si>
  <si>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</si>
  <si>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</si>
  <si>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</si>
  <si>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</si>
  <si>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</si>
  <si>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</si>
  <si>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</si>
  <si>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</si>
  <si>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</si>
  <si>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</si>
  <si>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</si>
  <si>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</si>
  <si>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</si>
  <si>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</si>
  <si>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</si>
  <si>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</si>
  <si>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</si>
  <si>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</si>
  <si>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</si>
  <si>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</si>
  <si>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</si>
  <si>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</si>
  <si>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</si>
  <si>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</si>
  <si>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</si>
  <si>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</si>
  <si>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</si>
  <si>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</si>
  <si>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</si>
  <si>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</si>
  <si>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</si>
  <si>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</si>
  <si>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</si>
  <si>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</si>
  <si>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</si>
  <si>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</si>
  <si>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</si>
  <si>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</si>
  <si>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</si>
  <si>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</si>
  <si>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</si>
  <si>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</si>
  <si>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</si>
  <si>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</si>
  <si>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</si>
  <si>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</si>
  <si>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</si>
  <si>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</si>
  <si>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</si>
  <si>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</si>
  <si>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</si>
  <si>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</si>
  <si>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</si>
  <si>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</si>
  <si>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</si>
  <si>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</si>
  <si>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</si>
  <si>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</si>
  <si>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</si>
  <si>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</si>
  <si>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</si>
  <si>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</si>
  <si>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</si>
  <si>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</si>
  <si>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</si>
  <si>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</si>
  <si>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</si>
  <si>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</si>
  <si>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</si>
  <si>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</si>
  <si>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</si>
  <si>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</si>
  <si>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</si>
  <si>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</si>
  <si>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</si>
  <si>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</si>
  <si>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</si>
  <si>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</si>
  <si>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</si>
  <si>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</si>
  <si>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</si>
  <si>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</si>
  <si>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</si>
  <si>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</si>
  <si>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</si>
  <si>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</si>
  <si>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</si>
  <si>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</si>
  <si>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</si>
  <si>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</si>
  <si>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</si>
  <si>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</si>
  <si>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</si>
  <si>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</si>
  <si>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</si>
  <si>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</si>
  <si>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</si>
  <si>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</si>
  <si>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</si>
  <si>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</si>
  <si>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</si>
  <si>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</si>
  <si>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</si>
  <si>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</si>
  <si>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</si>
  <si>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</si>
  <si>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</si>
  <si>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</si>
  <si>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</si>
  <si>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</si>
  <si>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</si>
  <si>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</si>
  <si>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</si>
  <si>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</si>
  <si>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</si>
  <si>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</si>
  <si>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</si>
  <si>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</si>
  <si>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</si>
  <si>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</si>
  <si>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</si>
  <si>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</si>
  <si>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</si>
  <si>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</si>
  <si>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</si>
  <si>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</si>
  <si>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</si>
  <si>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</si>
  <si>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</si>
  <si>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</si>
  <si>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</si>
  <si>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</si>
  <si>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</si>
  <si>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</si>
  <si>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</si>
  <si>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</si>
  <si>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</si>
  <si>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</si>
  <si>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</si>
  <si>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</si>
  <si>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</si>
  <si>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</si>
  <si>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</si>
  <si>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</si>
  <si>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</si>
  <si>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</si>
  <si>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</si>
  <si>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</si>
  <si>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</si>
  <si>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</si>
  <si>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</si>
  <si>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</si>
  <si>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</si>
  <si>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</si>
  <si>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</si>
  <si>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</si>
  <si>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</si>
  <si>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</si>
  <si>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</si>
  <si>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</si>
  <si>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</si>
  <si>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</si>
  <si>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</si>
  <si>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</si>
  <si>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</si>
  <si>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</si>
  <si>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</si>
  <si>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</si>
  <si>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</si>
  <si>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</si>
  <si>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</si>
  <si>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</si>
  <si>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</si>
  <si>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</si>
  <si>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</si>
  <si>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</si>
  <si>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</si>
  <si>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</si>
  <si>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</si>
  <si>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</si>
  <si>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</si>
  <si>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</si>
  <si>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</si>
  <si>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</si>
  <si>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</si>
  <si>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</si>
  <si>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</si>
  <si>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</si>
  <si>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</si>
  <si>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</si>
  <si>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</si>
  <si>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</si>
  <si>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</si>
  <si>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</si>
  <si>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</si>
  <si>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</si>
  <si>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</si>
  <si>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</si>
  <si>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</si>
  <si>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</si>
  <si>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</si>
  <si>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</si>
  <si>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</si>
  <si>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</si>
  <si>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</si>
  <si>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</si>
  <si>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</si>
  <si>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</si>
  <si>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</si>
  <si>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</si>
  <si>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</si>
  <si>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</si>
  <si>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</si>
  <si>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</si>
  <si>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</si>
  <si>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</si>
  <si>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</si>
  <si>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</si>
  <si>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</si>
  <si>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</si>
  <si>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</si>
  <si>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</si>
  <si>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</si>
  <si>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</si>
  <si>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</si>
  <si>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</si>
  <si>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</si>
  <si>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</si>
  <si>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</si>
  <si>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</si>
  <si>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</si>
  <si>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</si>
  <si>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</si>
  <si>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</si>
  <si>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</si>
  <si>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</si>
  <si>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</si>
  <si>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</si>
  <si>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</si>
  <si>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</si>
  <si>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</si>
  <si>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</si>
  <si>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</si>
  <si>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</si>
  <si>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</si>
  <si>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</si>
  <si>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</si>
  <si>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</si>
  <si>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</si>
  <si>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</si>
  <si>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</si>
  <si>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</si>
  <si>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</si>
  <si>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</si>
  <si>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</si>
  <si>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</si>
  <si>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</si>
  <si>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</si>
  <si>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</si>
  <si>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</si>
  <si>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</si>
  <si>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</si>
  <si>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</si>
  <si>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</si>
  <si>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</si>
  <si>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</si>
  <si>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</si>
  <si>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</si>
  <si>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</si>
  <si>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</si>
  <si>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</si>
  <si>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</si>
  <si>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</si>
  <si>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</si>
  <si>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</si>
  <si>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</si>
  <si>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</si>
  <si>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</si>
  <si>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</si>
  <si>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</si>
  <si>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</si>
  <si>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</si>
  <si>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</si>
  <si>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</si>
  <si>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</si>
  <si>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</si>
  <si>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</si>
  <si>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</si>
  <si>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</si>
  <si>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</si>
  <si>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</si>
  <si>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</si>
  <si>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</si>
  <si>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</si>
  <si>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</si>
  <si>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</si>
  <si>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</si>
  <si>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</si>
  <si>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</si>
  <si>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</si>
  <si>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</si>
  <si>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</si>
  <si>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</si>
  <si>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</si>
  <si>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</si>
  <si>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</si>
  <si>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</si>
  <si>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</si>
  <si>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</si>
  <si>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</si>
  <si>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</si>
  <si>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</si>
  <si>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</si>
  <si>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</si>
  <si>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</si>
  <si>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</si>
  <si>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</si>
  <si>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</si>
  <si>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</si>
  <si>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</si>
  <si>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</si>
  <si>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</si>
  <si>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</si>
  <si>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</si>
  <si>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</si>
  <si>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</si>
  <si>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</si>
  <si>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</si>
  <si>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</si>
  <si>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</si>
  <si>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</si>
  <si>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</si>
  <si>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</si>
  <si>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</si>
  <si>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</si>
  <si>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</si>
  <si>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</si>
  <si>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</si>
  <si>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</si>
  <si>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</si>
  <si>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</si>
  <si>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</si>
  <si>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</si>
  <si>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</si>
  <si>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</si>
  <si>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</si>
  <si>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</si>
  <si>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</si>
  <si>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</si>
  <si>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</si>
  <si>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</si>
  <si>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</si>
  <si>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</si>
  <si>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</si>
  <si>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</si>
  <si>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</si>
  <si>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</si>
  <si>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</si>
  <si>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</si>
  <si>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</si>
  <si>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</si>
  <si>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</si>
  <si>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</si>
  <si>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</si>
  <si>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</si>
  <si>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</si>
  <si>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</si>
  <si>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</si>
  <si>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</si>
  <si>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</si>
  <si>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</si>
  <si>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</si>
  <si>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</si>
  <si>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</si>
  <si>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</si>
  <si>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</si>
  <si>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</si>
  <si>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</si>
  <si>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</si>
  <si>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</si>
  <si>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</si>
  <si>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</si>
  <si>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</si>
  <si>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</si>
  <si>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</si>
  <si>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</si>
  <si>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</si>
  <si>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</si>
  <si>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</si>
  <si>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</si>
  <si>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</si>
  <si>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</si>
  <si>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</si>
  <si>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</si>
  <si>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</si>
  <si>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</si>
  <si>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</si>
  <si>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</si>
  <si>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</si>
  <si>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</si>
  <si>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</si>
  <si>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</si>
  <si>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</si>
  <si>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</si>
  <si>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</si>
  <si>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</si>
  <si>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</si>
  <si>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</si>
  <si>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</si>
  <si>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</si>
  <si>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</si>
  <si>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</si>
  <si>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</si>
  <si>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</si>
  <si>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</si>
  <si>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</si>
  <si>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</si>
  <si>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</si>
  <si>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</si>
  <si>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</si>
  <si>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</si>
  <si>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</si>
  <si>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</si>
  <si>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</si>
  <si>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</si>
  <si>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</si>
  <si>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</si>
  <si>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</si>
  <si>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</si>
  <si>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</si>
  <si>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</si>
  <si>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</si>
  <si>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</si>
  <si>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</si>
  <si>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</si>
  <si>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</si>
  <si>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</si>
  <si>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</si>
  <si>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</si>
  <si>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</si>
  <si>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</si>
  <si>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</si>
  <si>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</si>
  <si>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</si>
  <si>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</si>
  <si>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</si>
  <si>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</si>
  <si>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</si>
  <si>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</si>
  <si>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</si>
  <si>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</si>
  <si>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</si>
  <si>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</si>
  <si>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</si>
  <si>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</si>
  <si>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</si>
  <si>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</si>
  <si>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</si>
  <si>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</si>
  <si>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</si>
  <si>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</si>
  <si>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</si>
  <si>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</si>
  <si>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</si>
  <si>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</si>
  <si>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</si>
  <si>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</si>
  <si>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</si>
  <si>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</si>
  <si>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</si>
  <si>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</si>
  <si>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</si>
  <si>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</si>
  <si>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</si>
  <si>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</si>
  <si>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</si>
  <si>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</si>
  <si>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</si>
  <si>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</si>
  <si>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</si>
  <si>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</si>
  <si>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</si>
  <si>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</si>
  <si>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</si>
  <si>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</si>
  <si>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</si>
  <si>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</si>
  <si>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</si>
  <si>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</si>
  <si>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</si>
  <si>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</si>
  <si>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</si>
  <si>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</si>
  <si>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</si>
  <si>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</si>
  <si>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</si>
  <si>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</si>
  <si>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</si>
  <si>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</si>
  <si>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</si>
  <si>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</si>
  <si>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</si>
  <si>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</si>
  <si>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</si>
  <si>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</si>
  <si>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</si>
  <si>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</si>
  <si>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</si>
  <si>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</si>
  <si>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</si>
  <si>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</si>
  <si>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</si>
  <si>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</si>
  <si>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</si>
  <si>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</si>
  <si>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</si>
  <si>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</si>
  <si>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</si>
  <si>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</si>
  <si>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</si>
  <si>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</si>
  <si>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</si>
  <si>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</si>
  <si>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</si>
  <si>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</si>
  <si>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</si>
  <si>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</si>
  <si>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</si>
  <si>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</si>
  <si>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</si>
  <si>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</si>
  <si>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</si>
  <si>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</si>
  <si>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</si>
  <si>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</si>
  <si>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</si>
  <si>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</si>
  <si>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</si>
  <si>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</si>
  <si>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</si>
  <si>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</si>
  <si>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</si>
  <si>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</si>
  <si>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</si>
  <si>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</si>
  <si>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</si>
  <si>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</si>
  <si>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</si>
  <si>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</si>
  <si>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</si>
  <si>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</si>
  <si>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</si>
  <si>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</si>
  <si>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</si>
  <si>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</si>
  <si>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</si>
  <si>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</si>
  <si>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</si>
  <si>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</si>
  <si>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</si>
  <si>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</si>
  <si>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</si>
  <si>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</si>
  <si>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</si>
  <si>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</si>
  <si>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</si>
  <si>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</si>
  <si>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</si>
  <si>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</si>
  <si>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</si>
  <si>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</si>
  <si>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</si>
  <si>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</si>
  <si>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</si>
  <si>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</si>
  <si>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</si>
  <si>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</si>
  <si>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</si>
  <si>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</si>
  <si>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</si>
  <si>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</si>
  <si>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</si>
  <si>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</si>
  <si>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</si>
  <si>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</si>
  <si>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</si>
  <si>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</si>
  <si>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</si>
  <si>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</si>
  <si>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</si>
  <si>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</si>
  <si>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</si>
  <si>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</si>
  <si>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</si>
  <si>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</si>
  <si>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</si>
  <si>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</si>
  <si>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</si>
  <si>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</si>
  <si>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</si>
  <si>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</si>
  <si>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</si>
  <si>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</si>
  <si>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</si>
  <si>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</si>
  <si>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</si>
  <si>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</si>
  <si>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</si>
  <si>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</si>
  <si>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</si>
  <si>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</si>
  <si>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</si>
  <si>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</si>
  <si>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</si>
  <si>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</si>
  <si>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</si>
  <si>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</si>
  <si>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</si>
  <si>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</si>
  <si>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</si>
  <si>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</si>
  <si>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</si>
  <si>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</si>
  <si>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</si>
  <si>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</si>
  <si>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</si>
  <si>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</si>
  <si>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</si>
  <si>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</si>
  <si>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</si>
  <si>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</si>
  <si>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</si>
  <si>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</si>
  <si>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</si>
  <si>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</si>
  <si>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</si>
  <si>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</si>
  <si>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</si>
  <si>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</si>
  <si>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</si>
  <si>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</si>
  <si>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</si>
  <si>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</si>
  <si>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</si>
  <si>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</si>
  <si>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</si>
  <si>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</si>
  <si>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</si>
  <si>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</si>
  <si>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</si>
  <si>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</si>
  <si>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</si>
  <si>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</si>
  <si>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</si>
  <si>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</si>
  <si>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</si>
  <si>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</si>
  <si>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</si>
  <si>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</si>
  <si>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</si>
  <si>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</si>
  <si>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</si>
  <si>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</si>
  <si>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</si>
  <si>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</si>
  <si>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</si>
  <si>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</si>
  <si>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</si>
  <si>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</si>
  <si>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</si>
  <si>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</si>
  <si>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</si>
  <si>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</si>
  <si>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</si>
  <si>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</si>
  <si>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</si>
  <si>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</si>
  <si>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</si>
  <si>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</si>
  <si>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</si>
  <si>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</si>
  <si>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</si>
  <si>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</si>
  <si>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</si>
  <si>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</si>
  <si>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</si>
  <si>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</si>
  <si>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</si>
  <si>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</si>
  <si>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</si>
  <si>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</si>
  <si>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</si>
  <si>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</si>
  <si>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</si>
  <si>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</si>
  <si>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</si>
  <si>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</si>
  <si>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</si>
  <si>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</si>
  <si>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</si>
  <si>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</si>
  <si>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</si>
  <si>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</si>
  <si>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</si>
  <si>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</si>
  <si>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</si>
  <si>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</si>
  <si>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</si>
  <si>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</si>
  <si>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</si>
  <si>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</si>
  <si>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</si>
  <si>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</si>
  <si>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</si>
  <si>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</si>
  <si>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</si>
  <si>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</si>
  <si>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</si>
  <si>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</si>
  <si>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</si>
  <si>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</si>
  <si>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</si>
  <si>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</si>
  <si>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</si>
  <si>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</si>
  <si>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</si>
  <si>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</si>
  <si>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</si>
  <si>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</si>
  <si>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</si>
  <si>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</si>
  <si>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</si>
  <si>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</si>
  <si>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</si>
  <si>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</si>
  <si>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</si>
  <si>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</si>
  <si>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</si>
  <si>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</si>
  <si>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</si>
  <si>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</si>
  <si>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</si>
  <si>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</si>
  <si>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</si>
  <si>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</si>
  <si>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</si>
  <si>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</si>
  <si>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</si>
  <si>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</si>
  <si>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</si>
  <si>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</si>
  <si>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</si>
  <si>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</si>
  <si>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</si>
  <si>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</si>
  <si>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</si>
  <si>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</si>
  <si>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</si>
  <si>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</si>
  <si>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</si>
  <si>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</si>
  <si>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</si>
  <si>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</si>
  <si>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</si>
  <si>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</si>
  <si>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</si>
  <si>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</si>
  <si>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</si>
  <si>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</si>
  <si>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</si>
  <si>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</si>
  <si>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</si>
  <si>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</si>
  <si>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</si>
  <si>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</si>
  <si>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</si>
  <si>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</si>
  <si>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</si>
  <si>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</si>
  <si>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</si>
  <si>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</si>
  <si>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</si>
  <si>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</si>
  <si>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</si>
  <si>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</si>
  <si>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</si>
  <si>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</si>
  <si>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</si>
  <si>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</si>
  <si>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</si>
  <si>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</si>
  <si>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</si>
  <si>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</si>
  <si>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</si>
  <si>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</si>
  <si>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</si>
  <si>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</si>
  <si>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</si>
  <si>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</si>
  <si>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</si>
  <si>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</si>
  <si>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</si>
  <si>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</si>
  <si>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</si>
  <si>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</si>
  <si>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</si>
  <si>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</si>
  <si>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</si>
  <si>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</si>
  <si>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</si>
  <si>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</si>
  <si>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</si>
  <si>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</si>
  <si>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</si>
  <si>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</si>
  <si>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</si>
  <si>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</si>
  <si>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</si>
  <si>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</si>
  <si>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</si>
  <si>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</si>
  <si>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</si>
  <si>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</si>
  <si>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</si>
  <si>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</si>
  <si>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</si>
  <si>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</si>
  <si>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</si>
  <si>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</si>
  <si>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</si>
  <si>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</si>
  <si>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</si>
  <si>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</si>
  <si>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</si>
  <si>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</si>
  <si>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</si>
  <si>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</si>
  <si>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</si>
  <si>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</si>
  <si>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</si>
  <si>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</si>
  <si>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</si>
  <si>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</si>
  <si>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</si>
  <si>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</si>
  <si>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</si>
  <si>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</si>
  <si>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</si>
  <si>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</si>
  <si>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</si>
  <si>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</si>
  <si>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</si>
  <si>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</si>
  <si>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</si>
  <si>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</si>
  <si>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</si>
  <si>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</si>
  <si>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</si>
  <si>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</si>
  <si>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</si>
  <si>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</si>
  <si>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</si>
  <si>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</si>
  <si>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</si>
  <si>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</si>
  <si>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</si>
  <si>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</si>
  <si>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</si>
  <si>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</si>
  <si>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</si>
  <si>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</si>
  <si>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</si>
  <si>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</si>
  <si>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</si>
  <si>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</si>
  <si>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</si>
  <si>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</si>
  <si>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</si>
  <si>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</si>
  <si>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</si>
  <si>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</si>
  <si>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</si>
  <si>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</si>
  <si>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</si>
  <si>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</si>
  <si>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</si>
  <si>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</si>
  <si>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</si>
  <si>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</si>
  <si>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</si>
  <si>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</si>
  <si>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</si>
  <si>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</si>
  <si>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</si>
  <si>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</si>
  <si>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</si>
  <si>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</si>
  <si>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</si>
  <si>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</si>
  <si>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</si>
  <si>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</si>
  <si>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</si>
  <si>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</si>
  <si>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</si>
  <si>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</si>
  <si>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</si>
  <si>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</si>
  <si>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</si>
  <si>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</si>
  <si>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</si>
  <si>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</si>
  <si>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</si>
  <si>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</si>
  <si>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</si>
  <si>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</si>
  <si>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</si>
  <si>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</si>
  <si>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</si>
  <si>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</si>
  <si>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</si>
  <si>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</si>
  <si>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</si>
  <si>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</si>
  <si>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</si>
  <si>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</si>
  <si>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</si>
  <si>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</si>
  <si>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</si>
  <si>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</si>
  <si>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</si>
  <si>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</si>
  <si>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</si>
  <si>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</si>
  <si>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</si>
  <si>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</si>
  <si>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</si>
  <si>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</si>
  <si>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</si>
  <si>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</si>
  <si>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</si>
  <si>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</si>
  <si>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</si>
  <si>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</si>
  <si>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</si>
  <si>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</si>
  <si>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</si>
  <si>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</si>
  <si>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</si>
  <si>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</si>
  <si>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</si>
  <si>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</si>
  <si>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</si>
  <si>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</si>
  <si>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</si>
  <si>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</si>
  <si>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</si>
  <si>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</si>
  <si>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</si>
  <si>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</si>
  <si>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</si>
  <si>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</si>
  <si>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</si>
  <si>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</si>
  <si>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</si>
  <si>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</si>
  <si>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</si>
  <si>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</si>
  <si>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</si>
  <si>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</si>
  <si>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</si>
  <si>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</si>
  <si>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</si>
  <si>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</si>
  <si>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</si>
  <si>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</si>
  <si>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</si>
  <si>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</si>
  <si>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</si>
  <si>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</si>
  <si>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</si>
  <si>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</si>
  <si>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</si>
  <si>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</si>
  <si>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</si>
  <si>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</si>
  <si>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</si>
  <si>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</si>
  <si>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</si>
  <si>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</si>
  <si>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</si>
  <si>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</si>
  <si>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</si>
  <si>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</si>
  <si>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</si>
  <si>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</si>
  <si>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</si>
  <si>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</si>
  <si>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</si>
  <si>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</si>
  <si>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</si>
  <si>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</si>
  <si>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</si>
  <si>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</si>
  <si>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</si>
  <si>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</si>
  <si>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</si>
  <si>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</si>
  <si>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</si>
  <si>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</si>
  <si>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</si>
  <si>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</si>
  <si>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</si>
  <si>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</si>
  <si>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</si>
  <si>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</si>
  <si>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</si>
  <si>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</si>
  <si>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</si>
  <si>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</si>
  <si>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</si>
  <si>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</si>
  <si>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</si>
  <si>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</si>
  <si>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</si>
  <si>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</si>
  <si>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</si>
  <si>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</si>
  <si>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</si>
  <si>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</si>
  <si>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</si>
  <si>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</si>
  <si>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</si>
  <si>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</si>
  <si>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</si>
  <si>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</si>
  <si>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</si>
  <si>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</si>
  <si>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</si>
  <si>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</si>
  <si>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</si>
  <si>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</si>
  <si>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</si>
  <si>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</si>
  <si>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</si>
  <si>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</si>
  <si>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</si>
  <si>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</si>
  <si>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</si>
  <si>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</si>
  <si>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</si>
  <si>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</si>
  <si>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</si>
  <si>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</si>
  <si>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</si>
  <si>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</si>
  <si>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</si>
  <si>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</si>
  <si>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</si>
  <si>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</si>
  <si>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</si>
  <si>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</si>
  <si>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</si>
  <si>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</si>
  <si>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</si>
  <si>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</si>
  <si>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</si>
  <si>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</si>
  <si>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</si>
  <si>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</si>
  <si>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</si>
  <si>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</si>
  <si>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</si>
  <si>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</si>
  <si>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</si>
  <si>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</si>
  <si>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</si>
  <si>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</si>
  <si>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</si>
  <si>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</si>
  <si>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</si>
  <si>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</si>
  <si>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</si>
  <si>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</si>
  <si>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</si>
  <si>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</si>
  <si>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</si>
  <si>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</si>
  <si>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</si>
  <si>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</si>
  <si>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</si>
  <si>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</si>
  <si>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</si>
  <si>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</si>
  <si>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</si>
  <si>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</si>
  <si>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</si>
  <si>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</si>
  <si>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</si>
  <si>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</si>
  <si>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</si>
  <si>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</si>
  <si>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</si>
  <si>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</si>
  <si>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</si>
  <si>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</si>
  <si>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</si>
  <si>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</si>
  <si>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</si>
  <si>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</si>
  <si>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</si>
  <si>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</si>
  <si>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</si>
  <si>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</si>
  <si>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</si>
  <si>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</si>
  <si>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</si>
  <si>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</si>
  <si>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</si>
  <si>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</si>
  <si>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</si>
  <si>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</si>
  <si>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</si>
  <si>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</si>
  <si>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</si>
  <si>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</si>
  <si>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</si>
  <si>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</si>
  <si>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</si>
  <si>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</si>
  <si>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</si>
  <si>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</si>
  <si>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</si>
  <si>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</si>
  <si>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</si>
  <si>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</si>
  <si>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</si>
  <si>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</si>
  <si>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</si>
  <si>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</si>
  <si>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</si>
  <si>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</si>
  <si>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</si>
  <si>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</si>
  <si>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</si>
  <si>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</si>
  <si>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</si>
  <si>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</si>
  <si>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</si>
  <si>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</si>
  <si>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</si>
  <si>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</si>
  <si>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</si>
  <si>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</si>
  <si>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</si>
  <si>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</si>
  <si>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</si>
  <si>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</si>
  <si>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</si>
  <si>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</si>
  <si>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</si>
  <si>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</si>
  <si>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</si>
  <si>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</si>
  <si>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</si>
  <si>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</si>
  <si>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</si>
  <si>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</si>
  <si>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</si>
  <si>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</si>
  <si>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</si>
  <si>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</si>
  <si>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</si>
  <si>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</si>
  <si>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</si>
  <si>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</si>
  <si>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</si>
  <si>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</si>
  <si>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</si>
  <si>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</si>
  <si>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</si>
  <si>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</si>
  <si>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</si>
  <si>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</si>
  <si>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</si>
  <si>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</si>
  <si>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</si>
  <si>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</si>
  <si>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</si>
  <si>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</si>
  <si>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</si>
  <si>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</si>
  <si>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</si>
  <si>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</si>
  <si>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</si>
  <si>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</si>
  <si>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</si>
  <si>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</si>
  <si>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</si>
  <si>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</si>
  <si>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</si>
  <si>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</si>
  <si>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ALCALDIA DITRITAL DE BARRANQUILLA</t>
  </si>
  <si>
    <t>054 DEL 15 DE FEB DEL 2013</t>
  </si>
  <si>
    <t>23002972016</t>
  </si>
  <si>
    <t>178-2012</t>
  </si>
  <si>
    <t>179-2012</t>
  </si>
  <si>
    <t>23003002016</t>
  </si>
  <si>
    <t>180 DEL 05 DE DICIEMBRE DE 2012</t>
  </si>
  <si>
    <t>056-DEL 23 DE ENERO DE 2014</t>
  </si>
  <si>
    <t>043-DEL 22 DE ENERO DE 2013</t>
  </si>
  <si>
    <t>270-DE 2015</t>
  </si>
  <si>
    <t>012015002950</t>
  </si>
  <si>
    <t>012017002487</t>
  </si>
  <si>
    <t>012018003654</t>
  </si>
  <si>
    <t>01201600782</t>
  </si>
  <si>
    <t>012017001125</t>
  </si>
  <si>
    <t>012019001730</t>
  </si>
  <si>
    <t>181-2012</t>
  </si>
  <si>
    <t>846 DEL 2014</t>
  </si>
  <si>
    <t>743 DEL 2014</t>
  </si>
  <si>
    <t>Atender a la primera Infancia en el marco de la Estrategia de Cero a Siempre, de cnformidad con las directrices, lineamientos y parametros establecidos por el ICBF, asi como regular las relaciones entre las partes derivadas de la entrega de aportes del ICBF a EL OPERADOR, para que esto asuma bajo su esclusiva responsabilidad dicha atencion</t>
  </si>
  <si>
    <t>Atender a la Primera Infancia en el marco de la estrategia "de Cero a Siempre", especificamente a los niños y las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benestar en las siguientes formas de atencion; familiares, multiples, grupales, epresariales;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</si>
  <si>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respnsabilidad de dicha atencion. La atencion se prestara en la modalidad Familiar, en las unidades de atencion de jurisdiccion del Centro Zonal la Hormiga de la Regional Putumayo del Instituto colombiano de Bienestar Familiar, cupos por municipios: Valle del Guamuez 161 y Orito 717, teniendo en cuenta el valor de la canaste de referencia establecida en el Manual Operativo de la Modalidad, en desarrollo del presente contrato se atendera un numero estimado de 753 beneficiarios menores de 5 años y/o hasta su ingreso sistema educativo de acuerdo con los criterios de focalizacion definidos por el ICBF en el dicho manual.</t>
  </si>
  <si>
    <t>Atender a la primera infacia en el marco de la estrategia "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 La atencion se prestara en La Modalidad Familiar, en las unidades de atencion de jurisdiccion del Centro Zonal de Puerto Asis de la Regional Putumayo del Instituto Colombiano de Bienestar Familiar, Cupos por  Municipos: Puerto Leguizamo 244 y Puerto Caicedo 224, Teniendo en cuenta el valor de la canasta de referencia establecida en el  Manual Tecnico Operativo de la modalidad, en desarrollo de 468 beneficiarios menores de 5 años y/o hasta su ingreso al sistema educativo, de acuerdo con los criterios de focalizacion deficidos por el ICBF en dicho Manual</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</si>
  <si>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familias multiles,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</si>
  <si>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OPERADOR, para que este asuma con su personal y bajo su esclusividad responsabilidad de dicha atencion.</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</si>
  <si>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HCB tiempo completo y en la modalidad FAMI.</t>
  </si>
  <si>
    <t>Brindar atencion a la primera infancia, niños y menores de cinco (5) años, de familias en situacion de vulnerabilidad a traves de hogares comunitarios de bienestar familiar en las siguientes formas de atencion familiares FAMI, de conformidad con los lineamientos, estandares y directrices que el ICBF expidad para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</si>
  <si>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</si>
  <si>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Aunar esfuerzos y recursos tecnicos, fisicos, administratvos y economicos entre las partes para atender integralmente en la modalidad familiar a los niños y niñas en primera infancia, mujeres gestantes y madres lactantes de la ciudad de barranquilla que pertenezcan a la poblacion en condiciones de vulnerabilidad, en el marco de la Estrategia Nacional para La Atencion a la Primera infancia de "CERO A SIEMPRE"</t>
  </si>
  <si>
    <t>Prestacion de servicios de apoyo a la gestion para la promocion del desarrollo integral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</si>
  <si>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de dicha atencion. La atencion se prestara en la modalidad de Centros de Desarrollo Infantil (CDI), en las unidades de atencion de jurisdiccion del Centro zonal de Mocoa de la Regional Putumayo del Instituto Colombiano de Bienestar Familiar. Teniendo en cuenta el valor de la canasta de referencia establecida en el Manual Tecnico Operativo de la modalidad, en desarrollo del presente contrato se atendera un numero estimado de 200 niños y niñas menores de 5 años y/o hasta su ingreso al sistema educativo, de acuerdo con los criterios de focalizacion definidos por el ICBF en dicho Manual. Numro de cupos por Municipio: Mocoa: 65 cupos modalidad por infraestructura particular. Villagarzon: 85 cupos modalidad con infraestructuta ICBF.</t>
  </si>
  <si>
    <t>SAMUEL DAVID CORREA MORA</t>
  </si>
  <si>
    <t>4-7863489</t>
  </si>
  <si>
    <t>CARRERA 17 No 15 45 Barrio Urbina - Monteria Cordoba</t>
  </si>
  <si>
    <t>20-268-2014</t>
  </si>
  <si>
    <t>20-301-2014</t>
  </si>
  <si>
    <t>20-005-2015</t>
  </si>
  <si>
    <t>20-040-2015</t>
  </si>
  <si>
    <t>20-134-2016</t>
  </si>
  <si>
    <t>20-624-2016</t>
  </si>
  <si>
    <t>20-674-2016</t>
  </si>
  <si>
    <t>20-182-2017</t>
  </si>
  <si>
    <t>20-334-2017</t>
  </si>
  <si>
    <t>20-329-2017</t>
  </si>
  <si>
    <t>20-199-2018</t>
  </si>
  <si>
    <t>20-155-2019</t>
  </si>
  <si>
    <t>20-126-2019</t>
  </si>
  <si>
    <t>20-187-2017</t>
  </si>
  <si>
    <t>20-397-2017</t>
  </si>
  <si>
    <t>20-250-2018</t>
  </si>
  <si>
    <t>20-312-2018</t>
  </si>
  <si>
    <t>20-328-2017</t>
  </si>
  <si>
    <t>Atender a la primera infancia en el marco de la estrategia " De Cero a Siempre" de conformidad con las directrices y parametros establecidos por el ICBF, asi como regular las relaciones derivadas de estrategias de aportes del ICBF a la entidad adminstradora de servicios, para que asuma con su personal y bajo su exclusiva responsabilidad dicha atencion</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</si>
  <si>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</si>
  <si>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 en el marco de la estrategia DE CERO A SIEMPRE</t>
  </si>
  <si>
    <t>Atender a niños y niñas menores de 5 años o hasta su ingreso al grado de transicion con el fin de promover el desarrollo integral de la primera infancia con la calidad de conformidad con los lineamientos, manual operativo y las directrices  establecidas por el ICBF, en el marco de la politic de estado para el desarrollo  de la primera infancia  DE CERO A SIEMPRE, en el servicio de desarrollo infantil en medio familiar</t>
  </si>
  <si>
    <t>Garantizar el servicio de educacion inicial a niños y niñas en primera infancia y mujeres gestantes en el  marco integral ,con pertenencia y calidad, reconociendo y respetando la divesidad y desarrllando enfoque diferencial para garantizar igualdad y equidad en la atencion a traves de distintas formas de operacion de la "MODALIDAD PROPIA"</t>
  </si>
  <si>
    <t>Prestar el servicio de educacion inicial en el marco de la atencion integral a mujeres gestantes, niños y niñas menores de 5 años hasta el ingreso al grado de transicion , con estrategias pertienentes y oportunas de calidad  de la interculturalidad, respodiendo  las caracteristicas propias de los territorios y comunidades de conformidad con los manuales operativos de la modalidad y directrices establecidas por el ICBF, en armonia con la politica de estado para el desarrollo integral de la primera infancia DE CERO A SIEMPRE en el servicio de modalidad propia intercultural</t>
  </si>
  <si>
    <t>prestar los servicios de educacion inicial en la modalidad propie e intelectual para grupos etnicos y comunidades rurales y rurales dispersas repondiendo a las caracteristicas propias de los territorios y comunidades, de conformidad con el manual  operativo de la modalidad propia e intelectual y las directrices establecidas por el ICBF, en armonia con la politiva de estado para el desarrollo integral de la primera infancia DE CERO A SIEMPRE</t>
  </si>
  <si>
    <t>20-081-2020</t>
  </si>
  <si>
    <t>Prestar los servicios de educacion inicial en el marco de la atencion integral en la modalidad propia e intercultural para grupos etnicos y comunidades rurales y rurales dispersas, respondiendo a las caracteristicas propias del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</si>
  <si>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PIEDAD RODRIGUEZ COTES</t>
  </si>
  <si>
    <t>CALLE 6C 19E 26</t>
  </si>
  <si>
    <t>5733820</t>
  </si>
  <si>
    <t>JAIRO ANTONIO GORDON HERNANDEZ</t>
  </si>
  <si>
    <t>CALLE 5B No 38 37 TORRE 12 APTO 204</t>
  </si>
  <si>
    <t>3008339629</t>
  </si>
  <si>
    <t>UT POR EL PROGRESO DE LOS MENORES DEL CESAR</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</si>
  <si>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</si>
  <si>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</si>
  <si>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</si>
  <si>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</si>
  <si>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</si>
  <si>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</si>
  <si>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</si>
  <si>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</si>
  <si>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</si>
  <si>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</si>
  <si>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</si>
  <si>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</si>
  <si>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</si>
  <si>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</si>
  <si>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</si>
  <si>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</si>
  <si>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</si>
  <si>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</si>
  <si>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</si>
  <si>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NO</t>
  </si>
  <si>
    <t>corprosinfro@gmail.com</t>
  </si>
  <si>
    <t>fumefugerencia@gmail.com</t>
  </si>
  <si>
    <t>funsovid@hotmail.com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</si>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</sst>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87" zoomScale="70" zoomScaleNormal="70"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44194.762475578704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3" t="str">
        <f>HYPERLINK("#Integrante_1!A109","CAPACIDAD RESIDUAL")</f>
        <v>CAPACIDAD RESIDUAL</v>
      </c>
      <c r="F8" s="264"/>
      <c r="G8" s="26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3" t="str">
        <f>HYPERLINK("#Integrante_1!A162","TALENTO HUMANO")</f>
        <v>TALENTO HUMANO</v>
      </c>
      <c r="F9" s="264"/>
      <c r="G9" s="26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3" t="str">
        <f>HYPERLINK("#Integrante_1!F162","INFRAESTRUCTURA")</f>
        <v>INFRAESTRUCTURA</v>
      </c>
      <c r="F10" s="264"/>
      <c r="G10" s="26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900305127</v>
      </c>
      <c r="C20" s="5"/>
      <c r="D20" s="74"/>
      <c r="E20" s="156" t="s">
        <v>2669</v>
      </c>
      <c r="F20" s="190" t="s">
        <v>2748</v>
      </c>
      <c r="G20" s="5"/>
      <c r="H20" s="266"/>
      <c r="I20" s="145" t="s">
        <v>459</v>
      </c>
      <c r="J20" s="146" t="s">
        <v>481</v>
      </c>
      <c r="K20" s="147">
        <v>923795600</v>
      </c>
      <c r="L20" s="148"/>
      <c r="M20" s="148">
        <v>44561</v>
      </c>
      <c r="N20" s="131">
        <f>+(M20-L20)/30</f>
        <v>1485.3666666666666</v>
      </c>
      <c r="O20" s="134"/>
      <c r="U20" s="130"/>
      <c r="V20" s="107">
        <f ca="1">NOW()</f>
        <v>44194.762475578704</v>
      </c>
      <c r="W20" s="107">
        <f ca="1">NOW()</f>
        <v>44194.762475578704</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FUNDACIÓN SOCIAL CONSTRUYENDO VIDAS</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12" t="s">
        <v>31</v>
      </c>
      <c r="D48" s="118" t="s">
        <v>2682</v>
      </c>
      <c r="E48" s="141">
        <v>41331</v>
      </c>
      <c r="F48" s="141">
        <v>41639</v>
      </c>
      <c r="G48" s="168">
        <f>IF(AND(E48&lt;&gt;"",F48&lt;&gt;""),((F48-E48)/30),"")</f>
        <v>10.266666666666667</v>
      </c>
      <c r="H48" s="119" t="s">
        <v>2700</v>
      </c>
      <c r="I48" s="118" t="s">
        <v>1097</v>
      </c>
      <c r="J48" s="118" t="s">
        <v>1098</v>
      </c>
      <c r="K48" s="120">
        <v>700669815</v>
      </c>
      <c r="L48" s="113" t="s">
        <v>1148</v>
      </c>
      <c r="M48" s="114">
        <v>1</v>
      </c>
      <c r="N48" s="113" t="s">
        <v>27</v>
      </c>
      <c r="O48" s="121" t="s">
        <v>1148</v>
      </c>
      <c r="P48" s="80"/>
    </row>
    <row r="49" spans="1:16" s="6" customFormat="1" ht="24.75" customHeight="1" x14ac:dyDescent="0.25">
      <c r="A49" s="139">
        <v>2</v>
      </c>
      <c r="B49" s="119" t="s">
        <v>2671</v>
      </c>
      <c r="C49" s="121" t="s">
        <v>31</v>
      </c>
      <c r="D49" s="118" t="s">
        <v>2683</v>
      </c>
      <c r="E49" s="141">
        <v>42522</v>
      </c>
      <c r="F49" s="141">
        <v>42674</v>
      </c>
      <c r="G49" s="168">
        <f t="shared" ref="G49:G107" si="2">IF(AND(E49&lt;&gt;"",F49&lt;&gt;""),((F49-E49)/30),"")</f>
        <v>5.0666666666666664</v>
      </c>
      <c r="H49" s="119" t="s">
        <v>2701</v>
      </c>
      <c r="I49" s="118" t="s">
        <v>220</v>
      </c>
      <c r="J49" s="118" t="s">
        <v>486</v>
      </c>
      <c r="K49" s="120">
        <v>289170994</v>
      </c>
      <c r="L49" s="121" t="s">
        <v>1148</v>
      </c>
      <c r="M49" s="114">
        <v>1</v>
      </c>
      <c r="N49" s="121" t="s">
        <v>27</v>
      </c>
      <c r="O49" s="121" t="s">
        <v>26</v>
      </c>
      <c r="P49" s="80"/>
    </row>
    <row r="50" spans="1:16" s="6" customFormat="1" ht="24.75" customHeight="1" x14ac:dyDescent="0.25">
      <c r="A50" s="139">
        <v>3</v>
      </c>
      <c r="B50" s="119" t="s">
        <v>2671</v>
      </c>
      <c r="C50" s="121" t="s">
        <v>31</v>
      </c>
      <c r="D50" s="118" t="s">
        <v>2684</v>
      </c>
      <c r="E50" s="141">
        <v>41254</v>
      </c>
      <c r="F50" s="141">
        <v>41943</v>
      </c>
      <c r="G50" s="168">
        <f t="shared" si="2"/>
        <v>22.966666666666665</v>
      </c>
      <c r="H50" s="116" t="s">
        <v>2702</v>
      </c>
      <c r="I50" s="118" t="s">
        <v>1097</v>
      </c>
      <c r="J50" s="118" t="s">
        <v>1098</v>
      </c>
      <c r="K50" s="120">
        <v>3265559444</v>
      </c>
      <c r="L50" s="121" t="s">
        <v>1148</v>
      </c>
      <c r="M50" s="114">
        <v>1</v>
      </c>
      <c r="N50" s="121" t="s">
        <v>27</v>
      </c>
      <c r="O50" s="121" t="s">
        <v>26</v>
      </c>
      <c r="P50" s="80"/>
    </row>
    <row r="51" spans="1:16" s="6" customFormat="1" ht="24.75" customHeight="1" outlineLevel="1" x14ac:dyDescent="0.25">
      <c r="A51" s="139">
        <v>4</v>
      </c>
      <c r="B51" s="119" t="s">
        <v>2671</v>
      </c>
      <c r="C51" s="121" t="s">
        <v>31</v>
      </c>
      <c r="D51" s="118" t="s">
        <v>2685</v>
      </c>
      <c r="E51" s="141">
        <v>41250</v>
      </c>
      <c r="F51" s="141">
        <v>41943</v>
      </c>
      <c r="G51" s="168">
        <f t="shared" si="2"/>
        <v>23.1</v>
      </c>
      <c r="H51" s="119" t="s">
        <v>2703</v>
      </c>
      <c r="I51" s="118" t="s">
        <v>1097</v>
      </c>
      <c r="J51" s="118" t="s">
        <v>1098</v>
      </c>
      <c r="K51" s="120">
        <v>1724091476</v>
      </c>
      <c r="L51" s="121" t="s">
        <v>1148</v>
      </c>
      <c r="M51" s="114">
        <v>1</v>
      </c>
      <c r="N51" s="121" t="s">
        <v>27</v>
      </c>
      <c r="O51" s="121" t="s">
        <v>26</v>
      </c>
      <c r="P51" s="80"/>
    </row>
    <row r="52" spans="1:16" s="7" customFormat="1" ht="24.75" customHeight="1" outlineLevel="1" x14ac:dyDescent="0.25">
      <c r="A52" s="140">
        <v>5</v>
      </c>
      <c r="B52" s="119" t="s">
        <v>2671</v>
      </c>
      <c r="C52" s="121" t="s">
        <v>31</v>
      </c>
      <c r="D52" s="118" t="s">
        <v>2686</v>
      </c>
      <c r="E52" s="141">
        <v>42522</v>
      </c>
      <c r="F52" s="141">
        <v>42674</v>
      </c>
      <c r="G52" s="168">
        <f t="shared" si="2"/>
        <v>5.0666666666666664</v>
      </c>
      <c r="H52" s="116" t="s">
        <v>2704</v>
      </c>
      <c r="I52" s="118" t="s">
        <v>220</v>
      </c>
      <c r="J52" s="118" t="s">
        <v>486</v>
      </c>
      <c r="K52" s="120">
        <v>1472762277</v>
      </c>
      <c r="L52" s="121" t="s">
        <v>1148</v>
      </c>
      <c r="M52" s="114">
        <v>1</v>
      </c>
      <c r="N52" s="121" t="s">
        <v>27</v>
      </c>
      <c r="O52" s="121" t="s">
        <v>26</v>
      </c>
      <c r="P52" s="81"/>
    </row>
    <row r="53" spans="1:16" s="7" customFormat="1" ht="24.75" customHeight="1" outlineLevel="1" x14ac:dyDescent="0.25">
      <c r="A53" s="140">
        <v>6</v>
      </c>
      <c r="B53" s="119" t="s">
        <v>2671</v>
      </c>
      <c r="C53" s="121" t="s">
        <v>31</v>
      </c>
      <c r="D53" s="118" t="s">
        <v>2687</v>
      </c>
      <c r="E53" s="141">
        <v>41254</v>
      </c>
      <c r="F53" s="141">
        <v>41851</v>
      </c>
      <c r="G53" s="168">
        <f t="shared" si="2"/>
        <v>19.899999999999999</v>
      </c>
      <c r="H53" s="116" t="s">
        <v>2705</v>
      </c>
      <c r="I53" s="118" t="s">
        <v>1097</v>
      </c>
      <c r="J53" s="118" t="s">
        <v>1099</v>
      </c>
      <c r="K53" s="120">
        <v>2391036291</v>
      </c>
      <c r="L53" s="121" t="s">
        <v>1148</v>
      </c>
      <c r="M53" s="114">
        <v>1</v>
      </c>
      <c r="N53" s="121" t="s">
        <v>27</v>
      </c>
      <c r="O53" s="121" t="s">
        <v>1148</v>
      </c>
      <c r="P53" s="81"/>
    </row>
    <row r="54" spans="1:16" s="7" customFormat="1" ht="24.75" customHeight="1" outlineLevel="1" x14ac:dyDescent="0.25">
      <c r="A54" s="140">
        <v>7</v>
      </c>
      <c r="B54" s="119" t="s">
        <v>2671</v>
      </c>
      <c r="C54" s="121" t="s">
        <v>31</v>
      </c>
      <c r="D54" s="118" t="s">
        <v>2688</v>
      </c>
      <c r="E54" s="141">
        <v>41663</v>
      </c>
      <c r="F54" s="141">
        <v>42034</v>
      </c>
      <c r="G54" s="168">
        <f t="shared" si="2"/>
        <v>12.366666666666667</v>
      </c>
      <c r="H54" s="116" t="s">
        <v>2706</v>
      </c>
      <c r="I54" s="118" t="s">
        <v>1097</v>
      </c>
      <c r="J54" s="118" t="s">
        <v>1101</v>
      </c>
      <c r="K54" s="115">
        <v>607920345</v>
      </c>
      <c r="L54" s="121" t="s">
        <v>1148</v>
      </c>
      <c r="M54" s="114">
        <v>1</v>
      </c>
      <c r="N54" s="121" t="s">
        <v>27</v>
      </c>
      <c r="O54" s="121" t="s">
        <v>26</v>
      </c>
      <c r="P54" s="81"/>
    </row>
    <row r="55" spans="1:16" s="7" customFormat="1" ht="24.75" customHeight="1" outlineLevel="1" x14ac:dyDescent="0.25">
      <c r="A55" s="140">
        <v>8</v>
      </c>
      <c r="B55" s="119" t="s">
        <v>2671</v>
      </c>
      <c r="C55" s="121" t="s">
        <v>31</v>
      </c>
      <c r="D55" s="118" t="s">
        <v>2689</v>
      </c>
      <c r="E55" s="141">
        <v>41297</v>
      </c>
      <c r="F55" s="141">
        <v>41639</v>
      </c>
      <c r="G55" s="168">
        <f t="shared" si="2"/>
        <v>11.4</v>
      </c>
      <c r="H55" s="119" t="s">
        <v>2707</v>
      </c>
      <c r="I55" s="118" t="s">
        <v>1097</v>
      </c>
      <c r="J55" s="118" t="s">
        <v>1101</v>
      </c>
      <c r="K55" s="115">
        <v>944678789</v>
      </c>
      <c r="L55" s="121" t="s">
        <v>1148</v>
      </c>
      <c r="M55" s="114">
        <v>1</v>
      </c>
      <c r="N55" s="121" t="s">
        <v>27</v>
      </c>
      <c r="O55" s="121" t="s">
        <v>1148</v>
      </c>
      <c r="P55" s="81"/>
    </row>
    <row r="56" spans="1:16" s="7" customFormat="1" ht="24.75" customHeight="1" outlineLevel="1" x14ac:dyDescent="0.25">
      <c r="A56" s="140">
        <v>9</v>
      </c>
      <c r="B56" s="119" t="s">
        <v>2671</v>
      </c>
      <c r="C56" s="121" t="s">
        <v>31</v>
      </c>
      <c r="D56" s="118" t="s">
        <v>2690</v>
      </c>
      <c r="E56" s="141">
        <v>42044</v>
      </c>
      <c r="F56" s="141">
        <v>42369</v>
      </c>
      <c r="G56" s="168">
        <f t="shared" si="2"/>
        <v>10.833333333333334</v>
      </c>
      <c r="H56" s="116" t="s">
        <v>2708</v>
      </c>
      <c r="I56" s="118" t="s">
        <v>36</v>
      </c>
      <c r="J56" s="118" t="s">
        <v>38</v>
      </c>
      <c r="K56" s="115">
        <v>2174630013</v>
      </c>
      <c r="L56" s="121" t="s">
        <v>1148</v>
      </c>
      <c r="M56" s="114">
        <v>1</v>
      </c>
      <c r="N56" s="121" t="s">
        <v>27</v>
      </c>
      <c r="O56" s="121" t="s">
        <v>1148</v>
      </c>
      <c r="P56" s="81"/>
    </row>
    <row r="57" spans="1:16" s="7" customFormat="1" ht="24.75" customHeight="1" outlineLevel="1" x14ac:dyDescent="0.25">
      <c r="A57" s="140">
        <v>10</v>
      </c>
      <c r="B57" s="119" t="s">
        <v>2681</v>
      </c>
      <c r="C57" s="121" t="s">
        <v>31</v>
      </c>
      <c r="D57" s="118" t="s">
        <v>2691</v>
      </c>
      <c r="E57" s="141">
        <v>42130</v>
      </c>
      <c r="F57" s="141">
        <v>42349</v>
      </c>
      <c r="G57" s="168">
        <f t="shared" si="2"/>
        <v>7.3</v>
      </c>
      <c r="H57" s="119" t="s">
        <v>2709</v>
      </c>
      <c r="I57" s="118" t="s">
        <v>163</v>
      </c>
      <c r="J57" s="118" t="s">
        <v>165</v>
      </c>
      <c r="K57" s="120">
        <v>1453308826</v>
      </c>
      <c r="L57" s="121" t="s">
        <v>1148</v>
      </c>
      <c r="M57" s="114">
        <v>1</v>
      </c>
      <c r="N57" s="121" t="s">
        <v>27</v>
      </c>
      <c r="O57" s="121" t="s">
        <v>1148</v>
      </c>
      <c r="P57" s="81"/>
    </row>
    <row r="58" spans="1:16" s="7" customFormat="1" ht="24.75" customHeight="1" outlineLevel="1" x14ac:dyDescent="0.25">
      <c r="A58" s="140">
        <v>11</v>
      </c>
      <c r="B58" s="119" t="s">
        <v>2681</v>
      </c>
      <c r="C58" s="121" t="s">
        <v>31</v>
      </c>
      <c r="D58" s="118" t="s">
        <v>2692</v>
      </c>
      <c r="E58" s="141">
        <v>43056</v>
      </c>
      <c r="F58" s="141">
        <v>43312</v>
      </c>
      <c r="G58" s="168">
        <f t="shared" si="2"/>
        <v>8.5333333333333332</v>
      </c>
      <c r="H58" s="119" t="s">
        <v>2710</v>
      </c>
      <c r="I58" s="118" t="s">
        <v>163</v>
      </c>
      <c r="J58" s="118" t="s">
        <v>165</v>
      </c>
      <c r="K58" s="120">
        <v>2410802072</v>
      </c>
      <c r="L58" s="121" t="s">
        <v>1148</v>
      </c>
      <c r="M58" s="114">
        <v>1</v>
      </c>
      <c r="N58" s="121" t="s">
        <v>27</v>
      </c>
      <c r="O58" s="121" t="s">
        <v>1148</v>
      </c>
      <c r="P58" s="81"/>
    </row>
    <row r="59" spans="1:16" s="7" customFormat="1" ht="24.75" customHeight="1" outlineLevel="1" x14ac:dyDescent="0.25">
      <c r="A59" s="140">
        <v>12</v>
      </c>
      <c r="B59" s="119" t="s">
        <v>2681</v>
      </c>
      <c r="C59" s="121" t="s">
        <v>31</v>
      </c>
      <c r="D59" s="118" t="s">
        <v>2693</v>
      </c>
      <c r="E59" s="141">
        <v>43322</v>
      </c>
      <c r="F59" s="141">
        <v>43434</v>
      </c>
      <c r="G59" s="168">
        <f t="shared" si="2"/>
        <v>3.7333333333333334</v>
      </c>
      <c r="H59" s="119" t="s">
        <v>2710</v>
      </c>
      <c r="I59" s="118" t="s">
        <v>163</v>
      </c>
      <c r="J59" s="118" t="s">
        <v>165</v>
      </c>
      <c r="K59" s="120">
        <v>1371832522</v>
      </c>
      <c r="L59" s="121" t="s">
        <v>1148</v>
      </c>
      <c r="M59" s="114">
        <v>1</v>
      </c>
      <c r="N59" s="121" t="s">
        <v>27</v>
      </c>
      <c r="O59" s="121" t="s">
        <v>1148</v>
      </c>
      <c r="P59" s="81"/>
    </row>
    <row r="60" spans="1:16" s="7" customFormat="1" ht="24.75" customHeight="1" outlineLevel="1" x14ac:dyDescent="0.25">
      <c r="A60" s="140">
        <v>13</v>
      </c>
      <c r="B60" s="119" t="s">
        <v>2681</v>
      </c>
      <c r="C60" s="121" t="s">
        <v>31</v>
      </c>
      <c r="D60" s="118" t="s">
        <v>2694</v>
      </c>
      <c r="E60" s="141">
        <v>42424</v>
      </c>
      <c r="F60" s="141">
        <v>42735</v>
      </c>
      <c r="G60" s="168">
        <f t="shared" si="2"/>
        <v>10.366666666666667</v>
      </c>
      <c r="H60" s="119" t="s">
        <v>2709</v>
      </c>
      <c r="I60" s="118" t="s">
        <v>163</v>
      </c>
      <c r="J60" s="118" t="s">
        <v>165</v>
      </c>
      <c r="K60" s="120">
        <v>5444718160</v>
      </c>
      <c r="L60" s="121" t="s">
        <v>1148</v>
      </c>
      <c r="M60" s="114">
        <v>1</v>
      </c>
      <c r="N60" s="121" t="s">
        <v>27</v>
      </c>
      <c r="O60" s="121" t="s">
        <v>1148</v>
      </c>
      <c r="P60" s="81"/>
    </row>
    <row r="61" spans="1:16" s="7" customFormat="1" ht="24.75" customHeight="1" outlineLevel="1" x14ac:dyDescent="0.25">
      <c r="A61" s="140">
        <v>14</v>
      </c>
      <c r="B61" s="119" t="s">
        <v>2681</v>
      </c>
      <c r="C61" s="121" t="s">
        <v>31</v>
      </c>
      <c r="D61" s="118" t="s">
        <v>2695</v>
      </c>
      <c r="E61" s="141">
        <v>42835</v>
      </c>
      <c r="F61" s="141">
        <v>43056</v>
      </c>
      <c r="G61" s="168">
        <f t="shared" si="2"/>
        <v>7.3666666666666663</v>
      </c>
      <c r="H61" s="119" t="s">
        <v>2709</v>
      </c>
      <c r="I61" s="118" t="s">
        <v>163</v>
      </c>
      <c r="J61" s="118" t="s">
        <v>165</v>
      </c>
      <c r="K61" s="120">
        <v>5103301187</v>
      </c>
      <c r="L61" s="121" t="s">
        <v>1148</v>
      </c>
      <c r="M61" s="114">
        <v>1</v>
      </c>
      <c r="N61" s="121" t="s">
        <v>27</v>
      </c>
      <c r="O61" s="121" t="s">
        <v>1148</v>
      </c>
      <c r="P61" s="81"/>
    </row>
    <row r="62" spans="1:16" s="7" customFormat="1" ht="24.75" customHeight="1" outlineLevel="1" x14ac:dyDescent="0.25">
      <c r="A62" s="140">
        <v>15</v>
      </c>
      <c r="B62" s="119" t="s">
        <v>2671</v>
      </c>
      <c r="C62" s="121" t="s">
        <v>31</v>
      </c>
      <c r="D62" s="118" t="s">
        <v>2686</v>
      </c>
      <c r="E62" s="141">
        <v>42522</v>
      </c>
      <c r="F62" s="141">
        <v>42674</v>
      </c>
      <c r="G62" s="168">
        <f t="shared" si="2"/>
        <v>5.0666666666666664</v>
      </c>
      <c r="H62" s="116" t="s">
        <v>2704</v>
      </c>
      <c r="I62" s="118" t="s">
        <v>220</v>
      </c>
      <c r="J62" s="118" t="s">
        <v>486</v>
      </c>
      <c r="K62" s="120">
        <v>1472762277</v>
      </c>
      <c r="L62" s="121" t="s">
        <v>1148</v>
      </c>
      <c r="M62" s="114">
        <v>1</v>
      </c>
      <c r="N62" s="121" t="s">
        <v>27</v>
      </c>
      <c r="O62" s="121" t="s">
        <v>1148</v>
      </c>
      <c r="P62" s="81"/>
    </row>
    <row r="63" spans="1:16" s="7" customFormat="1" ht="24.75" customHeight="1" outlineLevel="1" x14ac:dyDescent="0.25">
      <c r="A63" s="140">
        <v>16</v>
      </c>
      <c r="B63" s="119" t="s">
        <v>2681</v>
      </c>
      <c r="C63" s="121" t="s">
        <v>31</v>
      </c>
      <c r="D63" s="118" t="s">
        <v>2696</v>
      </c>
      <c r="E63" s="141">
        <v>43511</v>
      </c>
      <c r="F63" s="141">
        <v>43819</v>
      </c>
      <c r="G63" s="168">
        <f t="shared" si="2"/>
        <v>10.266666666666667</v>
      </c>
      <c r="H63" s="119" t="s">
        <v>2710</v>
      </c>
      <c r="I63" s="118" t="s">
        <v>163</v>
      </c>
      <c r="J63" s="118" t="s">
        <v>165</v>
      </c>
      <c r="K63" s="120">
        <v>3306533151</v>
      </c>
      <c r="L63" s="121" t="s">
        <v>1148</v>
      </c>
      <c r="M63" s="114">
        <v>1</v>
      </c>
      <c r="N63" s="121" t="s">
        <v>27</v>
      </c>
      <c r="O63" s="121" t="s">
        <v>1148</v>
      </c>
      <c r="P63" s="81"/>
    </row>
    <row r="64" spans="1:16" s="7" customFormat="1" ht="24.75" customHeight="1" outlineLevel="1" x14ac:dyDescent="0.25">
      <c r="A64" s="140">
        <v>17</v>
      </c>
      <c r="B64" s="119" t="s">
        <v>2671</v>
      </c>
      <c r="C64" s="121" t="s">
        <v>31</v>
      </c>
      <c r="D64" s="118" t="s">
        <v>2683</v>
      </c>
      <c r="E64" s="141">
        <v>42522</v>
      </c>
      <c r="F64" s="141">
        <v>42674</v>
      </c>
      <c r="G64" s="168">
        <f t="shared" si="2"/>
        <v>5.0666666666666664</v>
      </c>
      <c r="H64" s="116" t="s">
        <v>2704</v>
      </c>
      <c r="I64" s="118" t="s">
        <v>220</v>
      </c>
      <c r="J64" s="118" t="s">
        <v>486</v>
      </c>
      <c r="K64" s="120">
        <v>289170994</v>
      </c>
      <c r="L64" s="121" t="s">
        <v>1148</v>
      </c>
      <c r="M64" s="114">
        <v>1</v>
      </c>
      <c r="N64" s="121" t="s">
        <v>27</v>
      </c>
      <c r="O64" s="121" t="s">
        <v>1148</v>
      </c>
      <c r="P64" s="81"/>
    </row>
    <row r="65" spans="1:16" s="7" customFormat="1" ht="24.75" customHeight="1" outlineLevel="1" x14ac:dyDescent="0.25">
      <c r="A65" s="140">
        <v>18</v>
      </c>
      <c r="B65" s="119" t="s">
        <v>2671</v>
      </c>
      <c r="C65" s="121" t="s">
        <v>31</v>
      </c>
      <c r="D65" s="118" t="s">
        <v>2697</v>
      </c>
      <c r="E65" s="141">
        <v>41255</v>
      </c>
      <c r="F65" s="141">
        <v>41943</v>
      </c>
      <c r="G65" s="168">
        <f t="shared" si="2"/>
        <v>22.933333333333334</v>
      </c>
      <c r="H65" s="116" t="s">
        <v>2711</v>
      </c>
      <c r="I65" s="118" t="s">
        <v>1097</v>
      </c>
      <c r="J65" s="118" t="s">
        <v>1099</v>
      </c>
      <c r="K65" s="120">
        <v>740352320</v>
      </c>
      <c r="L65" s="121" t="s">
        <v>1148</v>
      </c>
      <c r="M65" s="114">
        <v>1</v>
      </c>
      <c r="N65" s="121" t="s">
        <v>27</v>
      </c>
      <c r="O65" s="121" t="s">
        <v>1148</v>
      </c>
      <c r="P65" s="81"/>
    </row>
    <row r="66" spans="1:16" s="7" customFormat="1" ht="24.75" customHeight="1" outlineLevel="1" x14ac:dyDescent="0.25">
      <c r="A66" s="140">
        <v>19</v>
      </c>
      <c r="B66" s="119" t="s">
        <v>2671</v>
      </c>
      <c r="C66" s="121" t="s">
        <v>31</v>
      </c>
      <c r="D66" s="118" t="s">
        <v>2698</v>
      </c>
      <c r="E66" s="141">
        <v>41975</v>
      </c>
      <c r="F66" s="141">
        <v>42034</v>
      </c>
      <c r="G66" s="168">
        <f t="shared" si="2"/>
        <v>1.9666666666666666</v>
      </c>
      <c r="H66" s="116" t="s">
        <v>2708</v>
      </c>
      <c r="I66" s="118" t="s">
        <v>36</v>
      </c>
      <c r="J66" s="118" t="s">
        <v>38</v>
      </c>
      <c r="K66" s="120">
        <v>367903925</v>
      </c>
      <c r="L66" s="121" t="s">
        <v>1148</v>
      </c>
      <c r="M66" s="114">
        <v>1</v>
      </c>
      <c r="N66" s="121" t="s">
        <v>27</v>
      </c>
      <c r="O66" s="121" t="s">
        <v>1148</v>
      </c>
      <c r="P66" s="81"/>
    </row>
    <row r="67" spans="1:16" s="7" customFormat="1" ht="24.75" customHeight="1" outlineLevel="1" x14ac:dyDescent="0.25">
      <c r="A67" s="140">
        <v>20</v>
      </c>
      <c r="B67" s="119" t="s">
        <v>2671</v>
      </c>
      <c r="C67" s="121" t="s">
        <v>31</v>
      </c>
      <c r="D67" s="118" t="s">
        <v>2699</v>
      </c>
      <c r="E67" s="141">
        <v>41912</v>
      </c>
      <c r="F67" s="141">
        <v>41973</v>
      </c>
      <c r="G67" s="168">
        <f t="shared" si="2"/>
        <v>2.0333333333333332</v>
      </c>
      <c r="H67" s="116" t="s">
        <v>2708</v>
      </c>
      <c r="I67" s="118" t="s">
        <v>36</v>
      </c>
      <c r="J67" s="118" t="s">
        <v>56</v>
      </c>
      <c r="K67" s="120">
        <v>369241584</v>
      </c>
      <c r="L67" s="121" t="s">
        <v>1148</v>
      </c>
      <c r="M67" s="114">
        <v>1</v>
      </c>
      <c r="N67" s="121" t="s">
        <v>27</v>
      </c>
      <c r="O67" s="121" t="s">
        <v>1148</v>
      </c>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9" t="s">
        <v>2674</v>
      </c>
      <c r="J179" s="250"/>
      <c r="K179" s="250"/>
      <c r="L179" s="251"/>
      <c r="M179" s="174">
        <v>2.01E-2</v>
      </c>
      <c r="O179" s="8"/>
      <c r="Q179" s="19"/>
      <c r="R179" s="175">
        <f>IF(M179&gt;0,SUM(S179+M179),"")</f>
        <v>4.0099999999999997E-2</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93" t="s">
        <v>2633</v>
      </c>
      <c r="E185" s="96">
        <f>+(C185*SUM(K20:K35))</f>
        <v>22171094.400000002</v>
      </c>
      <c r="F185" s="94"/>
      <c r="G185" s="95"/>
      <c r="H185" s="90"/>
      <c r="I185" s="92" t="s">
        <v>2632</v>
      </c>
      <c r="J185" s="180">
        <f>M179</f>
        <v>2.01E-2</v>
      </c>
      <c r="K185" s="245" t="s">
        <v>2633</v>
      </c>
      <c r="L185" s="245"/>
      <c r="M185" s="96">
        <f>+J185*K20</f>
        <v>18568291.559999999</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26" t="s">
        <v>24</v>
      </c>
      <c r="J192" s="5" t="s">
        <v>2642</v>
      </c>
      <c r="K192" s="5"/>
      <c r="M192" s="5"/>
      <c r="N192" s="5"/>
      <c r="O192" s="8"/>
      <c r="Q192" s="150"/>
      <c r="R192" s="151"/>
      <c r="S192" s="151"/>
      <c r="T192" s="150"/>
    </row>
    <row r="193" spans="1:18" x14ac:dyDescent="0.25">
      <c r="A193" s="9"/>
      <c r="C193" s="122">
        <v>41962</v>
      </c>
      <c r="D193" s="5"/>
      <c r="E193" s="123">
        <v>3734</v>
      </c>
      <c r="F193" s="5"/>
      <c r="G193" s="5"/>
      <c r="H193" s="143" t="s">
        <v>2712</v>
      </c>
      <c r="J193" s="5"/>
      <c r="K193" s="124">
        <v>41250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2714</v>
      </c>
      <c r="J211" s="27" t="s">
        <v>2627</v>
      </c>
      <c r="K211" s="144" t="s">
        <v>2714</v>
      </c>
      <c r="L211" s="21"/>
      <c r="M211" s="21"/>
      <c r="N211" s="21"/>
      <c r="O211" s="8"/>
    </row>
    <row r="212" spans="1:15" x14ac:dyDescent="0.25">
      <c r="A212" s="9"/>
      <c r="B212" s="27" t="s">
        <v>2624</v>
      </c>
      <c r="C212" s="143" t="s">
        <v>2712</v>
      </c>
      <c r="D212" s="21"/>
      <c r="G212" s="27" t="s">
        <v>2626</v>
      </c>
      <c r="H212" s="144" t="s">
        <v>2713</v>
      </c>
      <c r="J212" s="27" t="s">
        <v>2628</v>
      </c>
      <c r="K212" s="143"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87" zoomScale="85" zoomScaleNormal="85" zoomScaleSheetLayoutView="40" zoomScalePageLayoutView="40" workbookViewId="0">
      <selection activeCell="K76" sqref="K7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44194.762475578704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3" t="str">
        <f>HYPERLINK("#Integrante_2!A109","CAPACIDAD RESIDUAL")</f>
        <v>CAPACIDAD RESIDUAL</v>
      </c>
      <c r="F8" s="264"/>
      <c r="G8" s="26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3" t="str">
        <f>HYPERLINK("#Integrante_2!A162","TALENTO HUMANO")</f>
        <v>TALENTO HUMANO</v>
      </c>
      <c r="F9" s="264"/>
      <c r="G9" s="26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3" t="str">
        <f>HYPERLINK("#Integrante_2!F162","INFRAESTRUCTURA")</f>
        <v>INFRAESTRUCTURA</v>
      </c>
      <c r="F10" s="264"/>
      <c r="G10" s="26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824002319</v>
      </c>
      <c r="C20" s="5"/>
      <c r="D20" s="164"/>
      <c r="E20" s="156" t="s">
        <v>2669</v>
      </c>
      <c r="F20" s="190" t="s">
        <v>2748</v>
      </c>
      <c r="G20" s="5"/>
      <c r="H20" s="266"/>
      <c r="I20" s="145" t="s">
        <v>459</v>
      </c>
      <c r="J20" s="146" t="s">
        <v>481</v>
      </c>
      <c r="K20" s="147">
        <v>923795600</v>
      </c>
      <c r="L20" s="148"/>
      <c r="M20" s="148">
        <v>44561</v>
      </c>
      <c r="N20" s="131">
        <f>+(M20-L20)/30</f>
        <v>1485.3666666666666</v>
      </c>
      <c r="O20" s="134"/>
      <c r="U20" s="130"/>
      <c r="V20" s="107">
        <f ca="1">NOW()</f>
        <v>44194.762475578704</v>
      </c>
      <c r="W20" s="107">
        <f ca="1">NOW()</f>
        <v>44194.762475578704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FUNDACION MENORES DEL FUTUO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21" t="s">
        <v>31</v>
      </c>
      <c r="D48" s="118" t="s">
        <v>2715</v>
      </c>
      <c r="E48" s="141">
        <v>41671</v>
      </c>
      <c r="F48" s="141">
        <v>41851</v>
      </c>
      <c r="G48" s="168">
        <f>IF(AND(E48&lt;&gt;"",F48&lt;&gt;""),((F48-E48)/30),"")</f>
        <v>6</v>
      </c>
      <c r="H48" s="119" t="s">
        <v>2733</v>
      </c>
      <c r="I48" s="118" t="s">
        <v>459</v>
      </c>
      <c r="J48" s="118" t="s">
        <v>477</v>
      </c>
      <c r="K48" s="120">
        <v>99380966</v>
      </c>
      <c r="L48" s="121" t="s">
        <v>1148</v>
      </c>
      <c r="M48" s="177">
        <v>1</v>
      </c>
      <c r="N48" s="121" t="s">
        <v>27</v>
      </c>
      <c r="O48" s="121" t="s">
        <v>1148</v>
      </c>
      <c r="P48" s="80"/>
    </row>
    <row r="49" spans="1:16" s="6" customFormat="1" ht="24.75" customHeight="1" x14ac:dyDescent="0.25">
      <c r="A49" s="139">
        <v>2</v>
      </c>
      <c r="B49" s="119" t="s">
        <v>2671</v>
      </c>
      <c r="C49" s="121" t="s">
        <v>31</v>
      </c>
      <c r="D49" s="118" t="s">
        <v>2716</v>
      </c>
      <c r="E49" s="141">
        <v>41852</v>
      </c>
      <c r="F49" s="141">
        <v>42003</v>
      </c>
      <c r="G49" s="168">
        <f t="shared" ref="G49:G107" si="1">IF(AND(E49&lt;&gt;"",F49&lt;&gt;""),((F49-E49)/30),"")</f>
        <v>5.0333333333333332</v>
      </c>
      <c r="H49" s="119" t="s">
        <v>2733</v>
      </c>
      <c r="I49" s="118" t="s">
        <v>459</v>
      </c>
      <c r="J49" s="118" t="s">
        <v>477</v>
      </c>
      <c r="K49" s="120">
        <v>72544870</v>
      </c>
      <c r="L49" s="121" t="s">
        <v>1148</v>
      </c>
      <c r="M49" s="177">
        <v>1</v>
      </c>
      <c r="N49" s="121" t="s">
        <v>27</v>
      </c>
      <c r="O49" s="121" t="s">
        <v>1148</v>
      </c>
      <c r="P49" s="80"/>
    </row>
    <row r="50" spans="1:16" s="6" customFormat="1" ht="24.75" customHeight="1" x14ac:dyDescent="0.25">
      <c r="A50" s="139">
        <v>3</v>
      </c>
      <c r="B50" s="119" t="s">
        <v>2671</v>
      </c>
      <c r="C50" s="121" t="s">
        <v>31</v>
      </c>
      <c r="D50" s="118" t="s">
        <v>2717</v>
      </c>
      <c r="E50" s="141">
        <v>42017</v>
      </c>
      <c r="F50" s="141">
        <v>42369</v>
      </c>
      <c r="G50" s="168">
        <f t="shared" si="1"/>
        <v>11.733333333333333</v>
      </c>
      <c r="H50" s="116" t="s">
        <v>2734</v>
      </c>
      <c r="I50" s="118" t="s">
        <v>459</v>
      </c>
      <c r="J50" s="118" t="s">
        <v>468</v>
      </c>
      <c r="K50" s="120">
        <v>1025297034</v>
      </c>
      <c r="L50" s="121" t="s">
        <v>1148</v>
      </c>
      <c r="M50" s="177">
        <v>1</v>
      </c>
      <c r="N50" s="121" t="s">
        <v>27</v>
      </c>
      <c r="O50" s="121" t="s">
        <v>26</v>
      </c>
      <c r="P50" s="80"/>
    </row>
    <row r="51" spans="1:16" s="6" customFormat="1" ht="24.75" customHeight="1" outlineLevel="1" x14ac:dyDescent="0.25">
      <c r="A51" s="139">
        <v>4</v>
      </c>
      <c r="B51" s="119" t="s">
        <v>2671</v>
      </c>
      <c r="C51" s="121" t="s">
        <v>31</v>
      </c>
      <c r="D51" s="118" t="s">
        <v>2718</v>
      </c>
      <c r="E51" s="141">
        <v>42025</v>
      </c>
      <c r="F51" s="141">
        <v>42369</v>
      </c>
      <c r="G51" s="168">
        <f t="shared" si="1"/>
        <v>11.466666666666667</v>
      </c>
      <c r="H51" s="116" t="s">
        <v>2734</v>
      </c>
      <c r="I51" s="118" t="s">
        <v>459</v>
      </c>
      <c r="J51" s="118" t="s">
        <v>461</v>
      </c>
      <c r="K51" s="120">
        <v>217306054</v>
      </c>
      <c r="L51" s="121" t="s">
        <v>1148</v>
      </c>
      <c r="M51" s="177">
        <v>1</v>
      </c>
      <c r="N51" s="121" t="s">
        <v>27</v>
      </c>
      <c r="O51" s="121" t="s">
        <v>26</v>
      </c>
      <c r="P51" s="80"/>
    </row>
    <row r="52" spans="1:16" s="7" customFormat="1" ht="24.75" customHeight="1" outlineLevel="1" x14ac:dyDescent="0.25">
      <c r="A52" s="140">
        <v>5</v>
      </c>
      <c r="B52" s="119" t="s">
        <v>2671</v>
      </c>
      <c r="C52" s="121" t="s">
        <v>31</v>
      </c>
      <c r="D52" s="118" t="s">
        <v>2719</v>
      </c>
      <c r="E52" s="141">
        <v>42398</v>
      </c>
      <c r="F52" s="141">
        <v>42719</v>
      </c>
      <c r="G52" s="168">
        <f t="shared" si="1"/>
        <v>10.7</v>
      </c>
      <c r="H52" s="116" t="s">
        <v>2735</v>
      </c>
      <c r="I52" s="118" t="s">
        <v>459</v>
      </c>
      <c r="J52" s="118" t="s">
        <v>464</v>
      </c>
      <c r="K52" s="120">
        <v>3806676930</v>
      </c>
      <c r="L52" s="121" t="s">
        <v>1148</v>
      </c>
      <c r="M52" s="177">
        <v>1</v>
      </c>
      <c r="N52" s="121" t="s">
        <v>27</v>
      </c>
      <c r="O52" s="121" t="s">
        <v>26</v>
      </c>
      <c r="P52" s="81"/>
    </row>
    <row r="53" spans="1:16" s="7" customFormat="1" ht="24.75" customHeight="1" outlineLevel="1" x14ac:dyDescent="0.25">
      <c r="A53" s="140">
        <v>6</v>
      </c>
      <c r="B53" s="119" t="s">
        <v>2671</v>
      </c>
      <c r="C53" s="121" t="s">
        <v>31</v>
      </c>
      <c r="D53" s="118" t="s">
        <v>2719</v>
      </c>
      <c r="E53" s="141">
        <v>42398</v>
      </c>
      <c r="F53" s="141">
        <v>42719</v>
      </c>
      <c r="G53" s="168">
        <f t="shared" si="1"/>
        <v>10.7</v>
      </c>
      <c r="H53" s="116" t="s">
        <v>2735</v>
      </c>
      <c r="I53" s="118" t="s">
        <v>459</v>
      </c>
      <c r="J53" s="118" t="s">
        <v>468</v>
      </c>
      <c r="K53" s="120">
        <v>3806676930</v>
      </c>
      <c r="L53" s="121" t="s">
        <v>1148</v>
      </c>
      <c r="M53" s="177">
        <v>1</v>
      </c>
      <c r="N53" s="121" t="s">
        <v>27</v>
      </c>
      <c r="O53" s="121" t="s">
        <v>1148</v>
      </c>
      <c r="P53" s="81"/>
    </row>
    <row r="54" spans="1:16" s="7" customFormat="1" ht="24.75" customHeight="1" outlineLevel="1" x14ac:dyDescent="0.25">
      <c r="A54" s="140">
        <v>7</v>
      </c>
      <c r="B54" s="119" t="s">
        <v>2671</v>
      </c>
      <c r="C54" s="121" t="s">
        <v>31</v>
      </c>
      <c r="D54" s="118" t="s">
        <v>2720</v>
      </c>
      <c r="E54" s="141">
        <v>42716</v>
      </c>
      <c r="F54" s="141">
        <v>43084</v>
      </c>
      <c r="G54" s="168">
        <f t="shared" si="1"/>
        <v>12.266666666666667</v>
      </c>
      <c r="H54" s="116" t="s">
        <v>2736</v>
      </c>
      <c r="I54" s="118" t="s">
        <v>459</v>
      </c>
      <c r="J54" s="118" t="s">
        <v>464</v>
      </c>
      <c r="K54" s="115">
        <v>3684317626</v>
      </c>
      <c r="L54" s="121" t="s">
        <v>1148</v>
      </c>
      <c r="M54" s="177">
        <v>1</v>
      </c>
      <c r="N54" s="121" t="s">
        <v>27</v>
      </c>
      <c r="O54" s="121" t="s">
        <v>1148</v>
      </c>
      <c r="P54" s="81"/>
    </row>
    <row r="55" spans="1:16" s="7" customFormat="1" ht="24.75" customHeight="1" outlineLevel="1" x14ac:dyDescent="0.25">
      <c r="A55" s="140">
        <v>8</v>
      </c>
      <c r="B55" s="119" t="s">
        <v>2671</v>
      </c>
      <c r="C55" s="121" t="s">
        <v>31</v>
      </c>
      <c r="D55" s="118" t="s">
        <v>2720</v>
      </c>
      <c r="E55" s="141">
        <v>42716</v>
      </c>
      <c r="F55" s="141">
        <v>43084</v>
      </c>
      <c r="G55" s="168">
        <f t="shared" si="1"/>
        <v>12.266666666666667</v>
      </c>
      <c r="H55" s="116" t="s">
        <v>2736</v>
      </c>
      <c r="I55" s="118" t="s">
        <v>459</v>
      </c>
      <c r="J55" s="118" t="s">
        <v>468</v>
      </c>
      <c r="K55" s="115">
        <v>3684317626</v>
      </c>
      <c r="L55" s="121" t="s">
        <v>1148</v>
      </c>
      <c r="M55" s="177">
        <v>1</v>
      </c>
      <c r="N55" s="121" t="s">
        <v>27</v>
      </c>
      <c r="O55" s="121" t="s">
        <v>1148</v>
      </c>
      <c r="P55" s="81"/>
    </row>
    <row r="56" spans="1:16" s="7" customFormat="1" ht="24.75" customHeight="1" outlineLevel="1" x14ac:dyDescent="0.25">
      <c r="A56" s="140">
        <v>9</v>
      </c>
      <c r="B56" s="119" t="s">
        <v>2671</v>
      </c>
      <c r="C56" s="121" t="s">
        <v>31</v>
      </c>
      <c r="D56" s="118" t="s">
        <v>2721</v>
      </c>
      <c r="E56" s="141">
        <v>42713</v>
      </c>
      <c r="F56" s="141">
        <v>43084</v>
      </c>
      <c r="G56" s="168">
        <f t="shared" si="1"/>
        <v>12.366666666666667</v>
      </c>
      <c r="H56" s="116" t="s">
        <v>2736</v>
      </c>
      <c r="I56" s="118" t="s">
        <v>459</v>
      </c>
      <c r="J56" s="118" t="s">
        <v>461</v>
      </c>
      <c r="K56" s="115">
        <v>938734741</v>
      </c>
      <c r="L56" s="121" t="s">
        <v>1148</v>
      </c>
      <c r="M56" s="177">
        <v>1</v>
      </c>
      <c r="N56" s="121" t="s">
        <v>27</v>
      </c>
      <c r="O56" s="121" t="s">
        <v>26</v>
      </c>
      <c r="P56" s="81"/>
    </row>
    <row r="57" spans="1:16" s="7" customFormat="1" ht="24.75" customHeight="1" outlineLevel="1" x14ac:dyDescent="0.25">
      <c r="A57" s="140">
        <v>10</v>
      </c>
      <c r="B57" s="119" t="s">
        <v>2671</v>
      </c>
      <c r="C57" s="121" t="s">
        <v>31</v>
      </c>
      <c r="D57" s="118" t="s">
        <v>2722</v>
      </c>
      <c r="E57" s="141">
        <v>42906</v>
      </c>
      <c r="F57" s="141">
        <v>43084</v>
      </c>
      <c r="G57" s="168">
        <f t="shared" si="1"/>
        <v>5.9333333333333336</v>
      </c>
      <c r="H57" s="119" t="s">
        <v>2737</v>
      </c>
      <c r="I57" s="118" t="s">
        <v>459</v>
      </c>
      <c r="J57" s="118" t="s">
        <v>461</v>
      </c>
      <c r="K57" s="120">
        <v>1425321373</v>
      </c>
      <c r="L57" s="121" t="s">
        <v>1148</v>
      </c>
      <c r="M57" s="177">
        <v>1</v>
      </c>
      <c r="N57" s="121" t="s">
        <v>27</v>
      </c>
      <c r="O57" s="121" t="s">
        <v>1148</v>
      </c>
      <c r="P57" s="81"/>
    </row>
    <row r="58" spans="1:16" s="7" customFormat="1" ht="24.75" customHeight="1" outlineLevel="1" x14ac:dyDescent="0.25">
      <c r="A58" s="140">
        <v>11</v>
      </c>
      <c r="B58" s="119" t="s">
        <v>2671</v>
      </c>
      <c r="C58" s="121" t="s">
        <v>31</v>
      </c>
      <c r="D58" s="118" t="s">
        <v>2723</v>
      </c>
      <c r="E58" s="141">
        <v>43070</v>
      </c>
      <c r="F58" s="141">
        <v>43312</v>
      </c>
      <c r="G58" s="168">
        <f t="shared" si="1"/>
        <v>8.0666666666666664</v>
      </c>
      <c r="H58" s="116" t="s">
        <v>2736</v>
      </c>
      <c r="I58" s="118" t="s">
        <v>459</v>
      </c>
      <c r="J58" s="118" t="s">
        <v>464</v>
      </c>
      <c r="K58" s="120">
        <v>2021527048</v>
      </c>
      <c r="L58" s="121" t="s">
        <v>1148</v>
      </c>
      <c r="M58" s="177">
        <v>1</v>
      </c>
      <c r="N58" s="121" t="s">
        <v>27</v>
      </c>
      <c r="O58" s="121" t="s">
        <v>26</v>
      </c>
      <c r="P58" s="81"/>
    </row>
    <row r="59" spans="1:16" s="7" customFormat="1" ht="24.75" customHeight="1" outlineLevel="1" x14ac:dyDescent="0.25">
      <c r="A59" s="140">
        <v>12</v>
      </c>
      <c r="B59" s="119" t="s">
        <v>2671</v>
      </c>
      <c r="C59" s="121" t="s">
        <v>31</v>
      </c>
      <c r="D59" s="118" t="s">
        <v>2723</v>
      </c>
      <c r="E59" s="141">
        <v>43070</v>
      </c>
      <c r="F59" s="141">
        <v>43312</v>
      </c>
      <c r="G59" s="168">
        <f t="shared" si="1"/>
        <v>8.0666666666666664</v>
      </c>
      <c r="H59" s="116" t="s">
        <v>2736</v>
      </c>
      <c r="I59" s="118" t="s">
        <v>459</v>
      </c>
      <c r="J59" s="118" t="s">
        <v>468</v>
      </c>
      <c r="K59" s="120">
        <v>2021527048</v>
      </c>
      <c r="L59" s="121" t="s">
        <v>1148</v>
      </c>
      <c r="M59" s="177">
        <v>1</v>
      </c>
      <c r="N59" s="121" t="s">
        <v>27</v>
      </c>
      <c r="O59" s="121" t="s">
        <v>26</v>
      </c>
      <c r="P59" s="81"/>
    </row>
    <row r="60" spans="1:16" s="7" customFormat="1" ht="24.75" customHeight="1" outlineLevel="1" x14ac:dyDescent="0.25">
      <c r="A60" s="140">
        <v>13</v>
      </c>
      <c r="B60" s="119" t="s">
        <v>2671</v>
      </c>
      <c r="C60" s="121" t="s">
        <v>31</v>
      </c>
      <c r="D60" s="118" t="s">
        <v>2724</v>
      </c>
      <c r="E60" s="141">
        <v>43070</v>
      </c>
      <c r="F60" s="141">
        <v>43312</v>
      </c>
      <c r="G60" s="168">
        <f t="shared" si="1"/>
        <v>8.0666666666666664</v>
      </c>
      <c r="H60" s="119" t="s">
        <v>2738</v>
      </c>
      <c r="I60" s="118" t="s">
        <v>459</v>
      </c>
      <c r="J60" s="118" t="s">
        <v>461</v>
      </c>
      <c r="K60" s="120">
        <v>1584983248</v>
      </c>
      <c r="L60" s="121" t="s">
        <v>1148</v>
      </c>
      <c r="M60" s="177">
        <v>1</v>
      </c>
      <c r="N60" s="121" t="s">
        <v>27</v>
      </c>
      <c r="O60" s="121" t="s">
        <v>1148</v>
      </c>
      <c r="P60" s="81"/>
    </row>
    <row r="61" spans="1:16" s="7" customFormat="1" ht="24.75" customHeight="1" outlineLevel="1" x14ac:dyDescent="0.25">
      <c r="A61" s="140">
        <v>14</v>
      </c>
      <c r="B61" s="119" t="s">
        <v>2671</v>
      </c>
      <c r="C61" s="121" t="s">
        <v>31</v>
      </c>
      <c r="D61" s="118" t="s">
        <v>2725</v>
      </c>
      <c r="E61" s="141">
        <v>43313</v>
      </c>
      <c r="F61" s="141">
        <v>43404</v>
      </c>
      <c r="G61" s="168">
        <f t="shared" si="1"/>
        <v>3.0333333333333332</v>
      </c>
      <c r="H61" s="116" t="s">
        <v>2736</v>
      </c>
      <c r="I61" s="118" t="s">
        <v>459</v>
      </c>
      <c r="J61" s="118" t="s">
        <v>464</v>
      </c>
      <c r="K61" s="120">
        <v>974499259</v>
      </c>
      <c r="L61" s="121" t="s">
        <v>1148</v>
      </c>
      <c r="M61" s="177">
        <v>1</v>
      </c>
      <c r="N61" s="121" t="s">
        <v>27</v>
      </c>
      <c r="O61" s="121" t="s">
        <v>1148</v>
      </c>
      <c r="P61" s="81"/>
    </row>
    <row r="62" spans="1:16" s="7" customFormat="1" ht="24.75" customHeight="1" outlineLevel="1" x14ac:dyDescent="0.25">
      <c r="A62" s="140">
        <v>15</v>
      </c>
      <c r="B62" s="119" t="s">
        <v>2671</v>
      </c>
      <c r="C62" s="121" t="s">
        <v>31</v>
      </c>
      <c r="D62" s="118" t="s">
        <v>2725</v>
      </c>
      <c r="E62" s="141">
        <v>43313</v>
      </c>
      <c r="F62" s="141">
        <v>43404</v>
      </c>
      <c r="G62" s="168">
        <f t="shared" si="1"/>
        <v>3.0333333333333332</v>
      </c>
      <c r="H62" s="116" t="s">
        <v>2736</v>
      </c>
      <c r="I62" s="118" t="s">
        <v>459</v>
      </c>
      <c r="J62" s="118" t="s">
        <v>468</v>
      </c>
      <c r="K62" s="120">
        <v>974499259</v>
      </c>
      <c r="L62" s="121" t="s">
        <v>1148</v>
      </c>
      <c r="M62" s="177">
        <v>1</v>
      </c>
      <c r="N62" s="121" t="s">
        <v>27</v>
      </c>
      <c r="O62" s="121" t="s">
        <v>1148</v>
      </c>
      <c r="P62" s="81"/>
    </row>
    <row r="63" spans="1:16" s="7" customFormat="1" ht="24.75" customHeight="1" outlineLevel="1" x14ac:dyDescent="0.25">
      <c r="A63" s="140">
        <v>16</v>
      </c>
      <c r="B63" s="119" t="s">
        <v>2671</v>
      </c>
      <c r="C63" s="121" t="s">
        <v>31</v>
      </c>
      <c r="D63" s="118" t="s">
        <v>2726</v>
      </c>
      <c r="E63" s="141">
        <v>43483</v>
      </c>
      <c r="F63" s="141">
        <v>43821</v>
      </c>
      <c r="G63" s="168">
        <f t="shared" si="1"/>
        <v>11.266666666666667</v>
      </c>
      <c r="H63" s="119" t="s">
        <v>2739</v>
      </c>
      <c r="I63" s="118" t="s">
        <v>459</v>
      </c>
      <c r="J63" s="118" t="s">
        <v>461</v>
      </c>
      <c r="K63" s="120">
        <v>2878116480</v>
      </c>
      <c r="L63" s="121" t="s">
        <v>1148</v>
      </c>
      <c r="M63" s="177">
        <v>1</v>
      </c>
      <c r="N63" s="121" t="s">
        <v>27</v>
      </c>
      <c r="O63" s="121" t="s">
        <v>1148</v>
      </c>
      <c r="P63" s="81"/>
    </row>
    <row r="64" spans="1:16" s="7" customFormat="1" ht="24.75" customHeight="1" outlineLevel="1" x14ac:dyDescent="0.25">
      <c r="A64" s="140">
        <v>17</v>
      </c>
      <c r="B64" s="119" t="s">
        <v>2671</v>
      </c>
      <c r="C64" s="121" t="s">
        <v>31</v>
      </c>
      <c r="D64" s="118" t="s">
        <v>2727</v>
      </c>
      <c r="E64" s="141">
        <v>43483</v>
      </c>
      <c r="F64" s="141">
        <v>43821</v>
      </c>
      <c r="G64" s="168">
        <f t="shared" si="1"/>
        <v>11.266666666666667</v>
      </c>
      <c r="H64" s="116" t="s">
        <v>2736</v>
      </c>
      <c r="I64" s="118" t="s">
        <v>459</v>
      </c>
      <c r="J64" s="118" t="s">
        <v>464</v>
      </c>
      <c r="K64" s="120">
        <v>3661431018</v>
      </c>
      <c r="L64" s="121" t="s">
        <v>1148</v>
      </c>
      <c r="M64" s="177">
        <v>1</v>
      </c>
      <c r="N64" s="121" t="s">
        <v>27</v>
      </c>
      <c r="O64" s="121" t="s">
        <v>1148</v>
      </c>
      <c r="P64" s="81"/>
    </row>
    <row r="65" spans="1:16" s="7" customFormat="1" ht="24.75" customHeight="1" outlineLevel="1" x14ac:dyDescent="0.25">
      <c r="A65" s="140">
        <v>18</v>
      </c>
      <c r="B65" s="119" t="s">
        <v>2671</v>
      </c>
      <c r="C65" s="121" t="s">
        <v>31</v>
      </c>
      <c r="D65" s="118" t="s">
        <v>2727</v>
      </c>
      <c r="E65" s="141">
        <v>43483</v>
      </c>
      <c r="F65" s="141">
        <v>43821</v>
      </c>
      <c r="G65" s="168">
        <f t="shared" si="1"/>
        <v>11.266666666666667</v>
      </c>
      <c r="H65" s="116" t="s">
        <v>2736</v>
      </c>
      <c r="I65" s="118" t="s">
        <v>459</v>
      </c>
      <c r="J65" s="118" t="s">
        <v>468</v>
      </c>
      <c r="K65" s="120">
        <v>3661431018</v>
      </c>
      <c r="L65" s="121" t="s">
        <v>1148</v>
      </c>
      <c r="M65" s="177">
        <v>1</v>
      </c>
      <c r="N65" s="121" t="s">
        <v>27</v>
      </c>
      <c r="O65" s="121" t="s">
        <v>1148</v>
      </c>
      <c r="P65" s="81"/>
    </row>
    <row r="66" spans="1:16" s="7" customFormat="1" ht="24.75" customHeight="1" outlineLevel="1" x14ac:dyDescent="0.25">
      <c r="A66" s="140">
        <v>19</v>
      </c>
      <c r="B66" s="119" t="s">
        <v>2671</v>
      </c>
      <c r="C66" s="121" t="s">
        <v>31</v>
      </c>
      <c r="D66" s="118" t="s">
        <v>2728</v>
      </c>
      <c r="E66" s="141">
        <v>42906</v>
      </c>
      <c r="F66" s="141">
        <v>43084</v>
      </c>
      <c r="G66" s="168">
        <f t="shared" si="1"/>
        <v>5.9333333333333336</v>
      </c>
      <c r="H66" s="119" t="s">
        <v>2739</v>
      </c>
      <c r="I66" s="118" t="s">
        <v>459</v>
      </c>
      <c r="J66" s="118" t="s">
        <v>461</v>
      </c>
      <c r="K66" s="120">
        <v>1425321373</v>
      </c>
      <c r="L66" s="121" t="s">
        <v>1148</v>
      </c>
      <c r="M66" s="177">
        <v>1</v>
      </c>
      <c r="N66" s="121" t="s">
        <v>27</v>
      </c>
      <c r="O66" s="121" t="s">
        <v>1148</v>
      </c>
      <c r="P66" s="81"/>
    </row>
    <row r="67" spans="1:16" s="7" customFormat="1" ht="24.75" customHeight="1" outlineLevel="1" x14ac:dyDescent="0.25">
      <c r="A67" s="140">
        <v>20</v>
      </c>
      <c r="B67" s="119" t="s">
        <v>2671</v>
      </c>
      <c r="C67" s="121" t="s">
        <v>31</v>
      </c>
      <c r="D67" s="118" t="s">
        <v>2729</v>
      </c>
      <c r="E67" s="141">
        <v>43070</v>
      </c>
      <c r="F67" s="141">
        <v>43312</v>
      </c>
      <c r="G67" s="168">
        <f t="shared" ref="G67:G82" si="2">IF(AND(E67&lt;&gt;"",F67&lt;&gt;""),((F67-E67)/30),"")</f>
        <v>8.0666666666666664</v>
      </c>
      <c r="H67" s="119" t="s">
        <v>2739</v>
      </c>
      <c r="I67" s="118" t="s">
        <v>459</v>
      </c>
      <c r="J67" s="118" t="s">
        <v>461</v>
      </c>
      <c r="K67" s="120">
        <v>1584983248</v>
      </c>
      <c r="L67" s="121" t="s">
        <v>1148</v>
      </c>
      <c r="M67" s="177">
        <v>1</v>
      </c>
      <c r="N67" s="121" t="s">
        <v>27</v>
      </c>
      <c r="O67" s="121" t="s">
        <v>1148</v>
      </c>
      <c r="P67" s="81"/>
    </row>
    <row r="68" spans="1:16" s="7" customFormat="1" ht="24.75" customHeight="1" outlineLevel="1" x14ac:dyDescent="0.25">
      <c r="A68" s="140">
        <v>21</v>
      </c>
      <c r="B68" s="119" t="s">
        <v>2671</v>
      </c>
      <c r="C68" s="121" t="s">
        <v>31</v>
      </c>
      <c r="D68" s="118" t="s">
        <v>2729</v>
      </c>
      <c r="E68" s="141">
        <v>43070</v>
      </c>
      <c r="F68" s="141">
        <v>43312</v>
      </c>
      <c r="G68" s="168">
        <f t="shared" si="2"/>
        <v>8.0666666666666664</v>
      </c>
      <c r="H68" s="119" t="s">
        <v>2739</v>
      </c>
      <c r="I68" s="118" t="s">
        <v>459</v>
      </c>
      <c r="J68" s="118" t="s">
        <v>481</v>
      </c>
      <c r="K68" s="120">
        <v>1584983248</v>
      </c>
      <c r="L68" s="121" t="s">
        <v>1148</v>
      </c>
      <c r="M68" s="177">
        <v>1</v>
      </c>
      <c r="N68" s="121" t="s">
        <v>27</v>
      </c>
      <c r="O68" s="121" t="s">
        <v>1148</v>
      </c>
      <c r="P68" s="81"/>
    </row>
    <row r="69" spans="1:16" s="7" customFormat="1" ht="24.75" customHeight="1" outlineLevel="1" x14ac:dyDescent="0.25">
      <c r="A69" s="140">
        <v>22</v>
      </c>
      <c r="B69" s="119" t="s">
        <v>2671</v>
      </c>
      <c r="C69" s="121" t="s">
        <v>31</v>
      </c>
      <c r="D69" s="118" t="s">
        <v>2730</v>
      </c>
      <c r="E69" s="141">
        <v>43313</v>
      </c>
      <c r="F69" s="141">
        <v>43404</v>
      </c>
      <c r="G69" s="168">
        <f t="shared" si="2"/>
        <v>3.0333333333333332</v>
      </c>
      <c r="H69" s="119" t="s">
        <v>2739</v>
      </c>
      <c r="I69" s="118" t="s">
        <v>459</v>
      </c>
      <c r="J69" s="118" t="s">
        <v>461</v>
      </c>
      <c r="K69" s="120">
        <v>705070080</v>
      </c>
      <c r="L69" s="121" t="s">
        <v>1148</v>
      </c>
      <c r="M69" s="177">
        <v>1</v>
      </c>
      <c r="N69" s="121" t="s">
        <v>27</v>
      </c>
      <c r="O69" s="121" t="s">
        <v>1148</v>
      </c>
      <c r="P69" s="81"/>
    </row>
    <row r="70" spans="1:16" s="7" customFormat="1" ht="24.75" customHeight="1" outlineLevel="1" x14ac:dyDescent="0.25">
      <c r="A70" s="140">
        <v>23</v>
      </c>
      <c r="B70" s="119" t="s">
        <v>2671</v>
      </c>
      <c r="C70" s="121" t="s">
        <v>31</v>
      </c>
      <c r="D70" s="118" t="s">
        <v>2730</v>
      </c>
      <c r="E70" s="141">
        <v>43313</v>
      </c>
      <c r="F70" s="141">
        <v>43404</v>
      </c>
      <c r="G70" s="168">
        <f t="shared" si="2"/>
        <v>3.0333333333333332</v>
      </c>
      <c r="H70" s="119" t="s">
        <v>2739</v>
      </c>
      <c r="I70" s="118" t="s">
        <v>459</v>
      </c>
      <c r="J70" s="118" t="s">
        <v>481</v>
      </c>
      <c r="K70" s="120">
        <v>705070080</v>
      </c>
      <c r="L70" s="121" t="s">
        <v>1148</v>
      </c>
      <c r="M70" s="177">
        <v>1</v>
      </c>
      <c r="N70" s="121" t="s">
        <v>27</v>
      </c>
      <c r="O70" s="121" t="s">
        <v>1148</v>
      </c>
      <c r="P70" s="81"/>
    </row>
    <row r="71" spans="1:16" s="7" customFormat="1" ht="24.75" customHeight="1" outlineLevel="1" x14ac:dyDescent="0.25">
      <c r="A71" s="140">
        <v>24</v>
      </c>
      <c r="B71" s="119" t="s">
        <v>2671</v>
      </c>
      <c r="C71" s="121" t="s">
        <v>31</v>
      </c>
      <c r="D71" s="118" t="s">
        <v>2731</v>
      </c>
      <c r="E71" s="141">
        <v>43405</v>
      </c>
      <c r="F71" s="141">
        <v>43434</v>
      </c>
      <c r="G71" s="168">
        <f t="shared" si="2"/>
        <v>0.96666666666666667</v>
      </c>
      <c r="H71" s="119" t="s">
        <v>2739</v>
      </c>
      <c r="I71" s="118" t="s">
        <v>459</v>
      </c>
      <c r="J71" s="118" t="s">
        <v>461</v>
      </c>
      <c r="K71" s="120">
        <v>235023360</v>
      </c>
      <c r="L71" s="121" t="s">
        <v>1148</v>
      </c>
      <c r="M71" s="177">
        <v>1</v>
      </c>
      <c r="N71" s="121" t="s">
        <v>27</v>
      </c>
      <c r="O71" s="121" t="s">
        <v>1148</v>
      </c>
      <c r="P71" s="81"/>
    </row>
    <row r="72" spans="1:16" s="7" customFormat="1" ht="24.75" customHeight="1" outlineLevel="1" x14ac:dyDescent="0.25">
      <c r="A72" s="140">
        <v>25</v>
      </c>
      <c r="B72" s="119" t="s">
        <v>2671</v>
      </c>
      <c r="C72" s="121" t="s">
        <v>31</v>
      </c>
      <c r="D72" s="118" t="s">
        <v>2731</v>
      </c>
      <c r="E72" s="141">
        <v>43405</v>
      </c>
      <c r="F72" s="141">
        <v>43434</v>
      </c>
      <c r="G72" s="168">
        <f t="shared" si="2"/>
        <v>0.96666666666666667</v>
      </c>
      <c r="H72" s="119" t="s">
        <v>2739</v>
      </c>
      <c r="I72" s="118" t="s">
        <v>459</v>
      </c>
      <c r="J72" s="118" t="s">
        <v>481</v>
      </c>
      <c r="K72" s="120">
        <v>235023360</v>
      </c>
      <c r="L72" s="121" t="s">
        <v>1148</v>
      </c>
      <c r="M72" s="177">
        <v>1</v>
      </c>
      <c r="N72" s="121" t="s">
        <v>27</v>
      </c>
      <c r="O72" s="121" t="s">
        <v>1148</v>
      </c>
      <c r="P72" s="81"/>
    </row>
    <row r="73" spans="1:16" s="7" customFormat="1" ht="24.75" customHeight="1" outlineLevel="1" x14ac:dyDescent="0.25">
      <c r="A73" s="140">
        <v>26</v>
      </c>
      <c r="B73" s="119" t="s">
        <v>2671</v>
      </c>
      <c r="C73" s="121" t="s">
        <v>31</v>
      </c>
      <c r="D73" s="118" t="s">
        <v>2726</v>
      </c>
      <c r="E73" s="141">
        <v>43483</v>
      </c>
      <c r="F73" s="141">
        <v>43821</v>
      </c>
      <c r="G73" s="168">
        <f t="shared" si="2"/>
        <v>11.266666666666667</v>
      </c>
      <c r="H73" s="119" t="s">
        <v>2739</v>
      </c>
      <c r="I73" s="118" t="s">
        <v>459</v>
      </c>
      <c r="J73" s="118" t="s">
        <v>461</v>
      </c>
      <c r="K73" s="120">
        <v>2096461920</v>
      </c>
      <c r="L73" s="121" t="s">
        <v>1148</v>
      </c>
      <c r="M73" s="177">
        <v>1</v>
      </c>
      <c r="N73" s="121" t="s">
        <v>27</v>
      </c>
      <c r="O73" s="121" t="s">
        <v>1148</v>
      </c>
      <c r="P73" s="81"/>
    </row>
    <row r="74" spans="1:16" s="7" customFormat="1" ht="24.75" customHeight="1" outlineLevel="1" x14ac:dyDescent="0.25">
      <c r="A74" s="140">
        <v>27</v>
      </c>
      <c r="B74" s="119" t="s">
        <v>2671</v>
      </c>
      <c r="C74" s="121" t="s">
        <v>31</v>
      </c>
      <c r="D74" s="118" t="s">
        <v>2732</v>
      </c>
      <c r="E74" s="141">
        <v>43068</v>
      </c>
      <c r="F74" s="141">
        <v>43312</v>
      </c>
      <c r="G74" s="168">
        <f t="shared" si="2"/>
        <v>8.1333333333333329</v>
      </c>
      <c r="H74" s="116" t="s">
        <v>2736</v>
      </c>
      <c r="I74" s="118" t="s">
        <v>459</v>
      </c>
      <c r="J74" s="118" t="s">
        <v>477</v>
      </c>
      <c r="K74" s="120">
        <v>230212716</v>
      </c>
      <c r="L74" s="121" t="s">
        <v>1148</v>
      </c>
      <c r="M74" s="177">
        <v>1</v>
      </c>
      <c r="N74" s="121" t="s">
        <v>27</v>
      </c>
      <c r="O74" s="121" t="s">
        <v>1148</v>
      </c>
      <c r="P74" s="81"/>
    </row>
    <row r="75" spans="1:16" s="7" customFormat="1" ht="24.75" customHeight="1" outlineLevel="1" x14ac:dyDescent="0.25">
      <c r="A75" s="140">
        <v>28</v>
      </c>
      <c r="B75" s="119" t="s">
        <v>2671</v>
      </c>
      <c r="C75" s="121" t="s">
        <v>31</v>
      </c>
      <c r="D75" s="118" t="s">
        <v>2732</v>
      </c>
      <c r="E75" s="141">
        <v>43068</v>
      </c>
      <c r="F75" s="141">
        <v>43312</v>
      </c>
      <c r="G75" s="168">
        <f t="shared" si="2"/>
        <v>8.1333333333333329</v>
      </c>
      <c r="H75" s="116" t="s">
        <v>2736</v>
      </c>
      <c r="I75" s="118" t="s">
        <v>459</v>
      </c>
      <c r="J75" s="118" t="s">
        <v>482</v>
      </c>
      <c r="K75" s="120">
        <v>230212716</v>
      </c>
      <c r="L75" s="121" t="s">
        <v>1148</v>
      </c>
      <c r="M75" s="177">
        <v>1</v>
      </c>
      <c r="N75" s="121" t="s">
        <v>27</v>
      </c>
      <c r="O75" s="121" t="s">
        <v>1148</v>
      </c>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2740</v>
      </c>
      <c r="E114" s="141">
        <v>43878</v>
      </c>
      <c r="F114" s="141">
        <v>44196</v>
      </c>
      <c r="G114" s="168">
        <f>IF(AND(E114&lt;&gt;"",F114&lt;&gt;""),((F114-E114)/30),"")</f>
        <v>10.6</v>
      </c>
      <c r="H114" s="119" t="s">
        <v>2741</v>
      </c>
      <c r="I114" s="118" t="s">
        <v>459</v>
      </c>
      <c r="J114" s="118" t="s">
        <v>461</v>
      </c>
      <c r="K114" s="120">
        <v>2693542686</v>
      </c>
      <c r="L114" s="102">
        <f>+IF(AND(K114&gt;0,O114="Ejecución"),(K114/877802)*Tabla283[[#This Row],[% participación]],IF(AND(K114&gt;0,O114&lt;&gt;"Ejecución"),"-",""))</f>
        <v>3068.5082581265478</v>
      </c>
      <c r="M114" s="121" t="s">
        <v>1148</v>
      </c>
      <c r="N114" s="177">
        <v>1</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t="s">
        <v>2622</v>
      </c>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1" t="s">
        <v>2674</v>
      </c>
      <c r="J179" s="242"/>
      <c r="K179" s="242"/>
      <c r="L179" s="243"/>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165" t="s">
        <v>2633</v>
      </c>
      <c r="E185" s="96">
        <f>+(C185*SUM(K20:K35))</f>
        <v>22171094.400000002</v>
      </c>
      <c r="F185" s="94"/>
      <c r="G185" s="95"/>
      <c r="H185" s="90"/>
      <c r="I185" s="92" t="s">
        <v>2632</v>
      </c>
      <c r="J185" s="180">
        <f>M179</f>
        <v>0.02</v>
      </c>
      <c r="K185" s="245" t="s">
        <v>2633</v>
      </c>
      <c r="L185" s="245"/>
      <c r="M185" s="96">
        <f>+J185*K20</f>
        <v>18475912</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50"/>
      <c r="Q192" s="150"/>
      <c r="R192" s="151"/>
      <c r="S192" s="151"/>
      <c r="T192" s="150"/>
    </row>
    <row r="193" spans="1:18" x14ac:dyDescent="0.25">
      <c r="A193" s="9"/>
      <c r="C193" s="124">
        <v>40871</v>
      </c>
      <c r="D193" s="5"/>
      <c r="E193" s="123">
        <v>1831</v>
      </c>
      <c r="F193" s="5"/>
      <c r="G193" s="5"/>
      <c r="H193" s="143" t="s">
        <v>2742</v>
      </c>
      <c r="J193" s="5"/>
      <c r="K193" s="124">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2743</v>
      </c>
      <c r="J211" s="27" t="s">
        <v>2627</v>
      </c>
      <c r="K211" s="144" t="s">
        <v>2743</v>
      </c>
      <c r="L211" s="21"/>
      <c r="M211" s="21"/>
      <c r="N211" s="21"/>
      <c r="O211" s="8"/>
    </row>
    <row r="212" spans="1:15" x14ac:dyDescent="0.25">
      <c r="A212" s="9"/>
      <c r="B212" s="27" t="s">
        <v>2624</v>
      </c>
      <c r="C212" s="143" t="s">
        <v>2742</v>
      </c>
      <c r="D212" s="21"/>
      <c r="G212" s="27" t="s">
        <v>2626</v>
      </c>
      <c r="H212" s="144" t="s">
        <v>2744</v>
      </c>
      <c r="J212" s="27" t="s">
        <v>2628</v>
      </c>
      <c r="K212" s="143"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A28" zoomScale="70" zoomScaleNormal="70" zoomScaleSheetLayoutView="40" zoomScalePageLayoutView="40" workbookViewId="0">
      <selection activeCell="C24" sqref="C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44194.762475578704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3" t="str">
        <f>HYPERLINK("#Integrante_3!A109","CAPACIDAD RESIDUAL")</f>
        <v>CAPACIDAD RESIDUAL</v>
      </c>
      <c r="F8" s="264"/>
      <c r="G8" s="26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3" t="str">
        <f>HYPERLINK("#Integrante_3!A162","TALENTO HUMANO")</f>
        <v>TALENTO HUMANO</v>
      </c>
      <c r="F9" s="264"/>
      <c r="G9" s="26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3" t="str">
        <f>HYPERLINK("#Integrante_3!F162","INFRAESTRUCTURA")</f>
        <v>INFRAESTRUCTURA</v>
      </c>
      <c r="F10" s="264"/>
      <c r="G10" s="26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901245812</v>
      </c>
      <c r="C20" s="5"/>
      <c r="D20" s="164"/>
      <c r="E20" s="156" t="s">
        <v>2669</v>
      </c>
      <c r="F20" s="190" t="s">
        <v>2748</v>
      </c>
      <c r="G20" s="5"/>
      <c r="H20" s="266"/>
      <c r="I20" s="145" t="s">
        <v>459</v>
      </c>
      <c r="J20" s="146" t="s">
        <v>481</v>
      </c>
      <c r="K20" s="147">
        <v>923795600</v>
      </c>
      <c r="L20" s="148"/>
      <c r="M20" s="148">
        <v>44561</v>
      </c>
      <c r="N20" s="131">
        <f>+(M20-L20)/30</f>
        <v>1485.3666666666666</v>
      </c>
      <c r="O20" s="134"/>
      <c r="U20" s="130"/>
      <c r="V20" s="107">
        <f ca="1">NOW()</f>
        <v>44194.762475578704</v>
      </c>
      <c r="W20" s="107">
        <f ca="1">NOW()</f>
        <v>44194.762475578704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CORPORACION PROGRESANDO SIN FRONTERAS - CORPROSINFRO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2749</v>
      </c>
      <c r="C48" s="121" t="s">
        <v>32</v>
      </c>
      <c r="D48" s="118" t="s">
        <v>2755</v>
      </c>
      <c r="E48" s="141">
        <v>42020</v>
      </c>
      <c r="F48" s="141">
        <v>42353</v>
      </c>
      <c r="G48" s="168">
        <f>IF(AND(E48&lt;&gt;"",F48&lt;&gt;""),((F48-E48)/30),"")</f>
        <v>11.1</v>
      </c>
      <c r="H48" s="119" t="s">
        <v>2761</v>
      </c>
      <c r="I48" s="118" t="s">
        <v>459</v>
      </c>
      <c r="J48" s="118" t="s">
        <v>466</v>
      </c>
      <c r="K48" s="120">
        <v>14520000</v>
      </c>
      <c r="L48" s="121" t="s">
        <v>1148</v>
      </c>
      <c r="M48" s="177">
        <v>1</v>
      </c>
      <c r="N48" s="121" t="s">
        <v>27</v>
      </c>
      <c r="O48" s="121" t="s">
        <v>26</v>
      </c>
      <c r="P48" s="80"/>
    </row>
    <row r="49" spans="1:16" s="6" customFormat="1" ht="24.75" customHeight="1" x14ac:dyDescent="0.25">
      <c r="A49" s="139">
        <v>2</v>
      </c>
      <c r="B49" s="119" t="s">
        <v>2750</v>
      </c>
      <c r="C49" s="121" t="s">
        <v>32</v>
      </c>
      <c r="D49" s="118" t="s">
        <v>2756</v>
      </c>
      <c r="E49" s="141">
        <v>42522</v>
      </c>
      <c r="F49" s="141">
        <v>42719</v>
      </c>
      <c r="G49" s="168">
        <f t="shared" ref="G49:G107" si="1">IF(AND(E49&lt;&gt;"",F49&lt;&gt;""),((F49-E49)/30),"")</f>
        <v>6.5666666666666664</v>
      </c>
      <c r="H49" s="119" t="s">
        <v>2762</v>
      </c>
      <c r="I49" s="118" t="s">
        <v>1154</v>
      </c>
      <c r="J49" s="118" t="s">
        <v>703</v>
      </c>
      <c r="K49" s="120">
        <v>18850000</v>
      </c>
      <c r="L49" s="121" t="s">
        <v>1148</v>
      </c>
      <c r="M49" s="177">
        <v>1</v>
      </c>
      <c r="N49" s="121" t="s">
        <v>27</v>
      </c>
      <c r="O49" s="121" t="s">
        <v>26</v>
      </c>
      <c r="P49" s="80"/>
    </row>
    <row r="50" spans="1:16" s="6" customFormat="1" ht="24.75" customHeight="1" x14ac:dyDescent="0.25">
      <c r="A50" s="139">
        <v>3</v>
      </c>
      <c r="B50" s="119" t="s">
        <v>2751</v>
      </c>
      <c r="C50" s="121" t="s">
        <v>32</v>
      </c>
      <c r="D50" s="118" t="s">
        <v>2757</v>
      </c>
      <c r="E50" s="141">
        <v>42768</v>
      </c>
      <c r="F50" s="141">
        <v>43084</v>
      </c>
      <c r="G50" s="168">
        <f t="shared" si="1"/>
        <v>10.533333333333333</v>
      </c>
      <c r="H50" s="116" t="s">
        <v>2763</v>
      </c>
      <c r="I50" s="118" t="s">
        <v>459</v>
      </c>
      <c r="J50" s="118" t="s">
        <v>466</v>
      </c>
      <c r="K50" s="120">
        <v>14448000</v>
      </c>
      <c r="L50" s="121" t="s">
        <v>1148</v>
      </c>
      <c r="M50" s="177">
        <v>1</v>
      </c>
      <c r="N50" s="121" t="s">
        <v>27</v>
      </c>
      <c r="O50" s="121" t="s">
        <v>26</v>
      </c>
      <c r="P50" s="80"/>
    </row>
    <row r="51" spans="1:16" s="6" customFormat="1" ht="24.75" customHeight="1" outlineLevel="1" x14ac:dyDescent="0.25">
      <c r="A51" s="139">
        <v>4</v>
      </c>
      <c r="B51" s="119" t="s">
        <v>2751</v>
      </c>
      <c r="C51" s="121" t="s">
        <v>32</v>
      </c>
      <c r="D51" s="118" t="s">
        <v>2757</v>
      </c>
      <c r="E51" s="141">
        <v>43115</v>
      </c>
      <c r="F51" s="141">
        <v>43434</v>
      </c>
      <c r="G51" s="168">
        <f t="shared" si="1"/>
        <v>10.633333333333333</v>
      </c>
      <c r="H51" s="116" t="s">
        <v>2763</v>
      </c>
      <c r="I51" s="118" t="s">
        <v>459</v>
      </c>
      <c r="J51" s="118" t="s">
        <v>466</v>
      </c>
      <c r="K51" s="120">
        <v>14878559</v>
      </c>
      <c r="L51" s="121" t="s">
        <v>1148</v>
      </c>
      <c r="M51" s="177">
        <v>1</v>
      </c>
      <c r="N51" s="121" t="s">
        <v>27</v>
      </c>
      <c r="O51" s="121" t="s">
        <v>26</v>
      </c>
      <c r="P51" s="80"/>
    </row>
    <row r="52" spans="1:16" s="7" customFormat="1" ht="24.75" customHeight="1" outlineLevel="1" x14ac:dyDescent="0.25">
      <c r="A52" s="140">
        <v>5</v>
      </c>
      <c r="B52" s="119" t="s">
        <v>2751</v>
      </c>
      <c r="C52" s="121" t="s">
        <v>32</v>
      </c>
      <c r="D52" s="118" t="s">
        <v>2758</v>
      </c>
      <c r="E52" s="141">
        <v>43486</v>
      </c>
      <c r="F52" s="141">
        <v>43738</v>
      </c>
      <c r="G52" s="168">
        <f t="shared" si="1"/>
        <v>8.4</v>
      </c>
      <c r="H52" s="116" t="s">
        <v>2764</v>
      </c>
      <c r="I52" s="118" t="s">
        <v>459</v>
      </c>
      <c r="J52" s="118" t="s">
        <v>466</v>
      </c>
      <c r="K52" s="120">
        <v>12861600</v>
      </c>
      <c r="L52" s="121" t="s">
        <v>1148</v>
      </c>
      <c r="M52" s="177">
        <v>1</v>
      </c>
      <c r="N52" s="121" t="s">
        <v>27</v>
      </c>
      <c r="O52" s="121" t="s">
        <v>26</v>
      </c>
      <c r="P52" s="81"/>
    </row>
    <row r="53" spans="1:16" s="7" customFormat="1" ht="24.75" customHeight="1" outlineLevel="1" x14ac:dyDescent="0.25">
      <c r="A53" s="140">
        <v>6</v>
      </c>
      <c r="B53" s="119" t="s">
        <v>2752</v>
      </c>
      <c r="C53" s="121" t="s">
        <v>32</v>
      </c>
      <c r="D53" s="118" t="s">
        <v>2759</v>
      </c>
      <c r="E53" s="141">
        <v>43486</v>
      </c>
      <c r="F53" s="141">
        <v>43814</v>
      </c>
      <c r="G53" s="168">
        <f t="shared" si="1"/>
        <v>10.933333333333334</v>
      </c>
      <c r="H53" s="116" t="s">
        <v>2765</v>
      </c>
      <c r="I53" s="118" t="s">
        <v>459</v>
      </c>
      <c r="J53" s="118" t="s">
        <v>461</v>
      </c>
      <c r="K53" s="120">
        <v>19898112</v>
      </c>
      <c r="L53" s="121" t="s">
        <v>1148</v>
      </c>
      <c r="M53" s="177">
        <v>1</v>
      </c>
      <c r="N53" s="121" t="s">
        <v>27</v>
      </c>
      <c r="O53" s="121" t="s">
        <v>2768</v>
      </c>
      <c r="P53" s="81"/>
    </row>
    <row r="54" spans="1:16" s="7" customFormat="1" ht="24.75" customHeight="1" outlineLevel="1" x14ac:dyDescent="0.25">
      <c r="A54" s="140">
        <v>7</v>
      </c>
      <c r="B54" s="119" t="s">
        <v>2752</v>
      </c>
      <c r="C54" s="121" t="s">
        <v>32</v>
      </c>
      <c r="D54" s="118" t="s">
        <v>2760</v>
      </c>
      <c r="E54" s="141">
        <v>43486</v>
      </c>
      <c r="F54" s="141">
        <v>43814</v>
      </c>
      <c r="G54" s="168">
        <f t="shared" si="1"/>
        <v>10.933333333333334</v>
      </c>
      <c r="H54" s="116" t="s">
        <v>2765</v>
      </c>
      <c r="I54" s="118" t="s">
        <v>459</v>
      </c>
      <c r="J54" s="118" t="s">
        <v>481</v>
      </c>
      <c r="K54" s="115">
        <v>19892112</v>
      </c>
      <c r="L54" s="121" t="s">
        <v>1148</v>
      </c>
      <c r="M54" s="177">
        <v>1</v>
      </c>
      <c r="N54" s="121" t="s">
        <v>27</v>
      </c>
      <c r="O54" s="121" t="s">
        <v>2768</v>
      </c>
      <c r="P54" s="81"/>
    </row>
    <row r="55" spans="1:16" s="7" customFormat="1" ht="24.75" customHeight="1" outlineLevel="1" x14ac:dyDescent="0.25">
      <c r="A55" s="140">
        <v>8</v>
      </c>
      <c r="B55" s="119" t="s">
        <v>2752</v>
      </c>
      <c r="C55" s="121" t="s">
        <v>32</v>
      </c>
      <c r="D55" s="118" t="s">
        <v>2760</v>
      </c>
      <c r="E55" s="141">
        <v>43486</v>
      </c>
      <c r="F55" s="141">
        <v>43814</v>
      </c>
      <c r="G55" s="168">
        <f t="shared" si="1"/>
        <v>10.933333333333334</v>
      </c>
      <c r="H55" s="116" t="s">
        <v>2765</v>
      </c>
      <c r="I55" s="118" t="s">
        <v>459</v>
      </c>
      <c r="J55" s="118" t="s">
        <v>476</v>
      </c>
      <c r="K55" s="115">
        <v>19892112</v>
      </c>
      <c r="L55" s="121" t="s">
        <v>1148</v>
      </c>
      <c r="M55" s="177">
        <v>1</v>
      </c>
      <c r="N55" s="121" t="s">
        <v>27</v>
      </c>
      <c r="O55" s="121" t="s">
        <v>2768</v>
      </c>
      <c r="P55" s="81"/>
    </row>
    <row r="56" spans="1:16" s="7" customFormat="1" ht="24.75" customHeight="1" outlineLevel="1" x14ac:dyDescent="0.25">
      <c r="A56" s="140">
        <v>9</v>
      </c>
      <c r="B56" s="119" t="s">
        <v>2753</v>
      </c>
      <c r="C56" s="121" t="s">
        <v>32</v>
      </c>
      <c r="D56" s="118" t="s">
        <v>2757</v>
      </c>
      <c r="E56" s="141">
        <v>42037</v>
      </c>
      <c r="F56" s="141">
        <v>42353</v>
      </c>
      <c r="G56" s="168">
        <f t="shared" si="1"/>
        <v>10.533333333333333</v>
      </c>
      <c r="H56" s="119" t="s">
        <v>2766</v>
      </c>
      <c r="I56" s="118" t="s">
        <v>1154</v>
      </c>
      <c r="J56" s="118" t="s">
        <v>703</v>
      </c>
      <c r="K56" s="115">
        <v>13943340</v>
      </c>
      <c r="L56" s="121" t="s">
        <v>1148</v>
      </c>
      <c r="M56" s="177">
        <v>1</v>
      </c>
      <c r="N56" s="121" t="s">
        <v>27</v>
      </c>
      <c r="O56" s="121" t="s">
        <v>2768</v>
      </c>
      <c r="P56" s="81"/>
    </row>
    <row r="57" spans="1:16" s="7" customFormat="1" ht="24.75" customHeight="1" outlineLevel="1" x14ac:dyDescent="0.25">
      <c r="A57" s="140">
        <v>10</v>
      </c>
      <c r="B57" s="119" t="s">
        <v>2753</v>
      </c>
      <c r="C57" s="121" t="s">
        <v>32</v>
      </c>
      <c r="D57" s="118" t="s">
        <v>2757</v>
      </c>
      <c r="E57" s="141">
        <v>42037</v>
      </c>
      <c r="F57" s="141">
        <v>42353</v>
      </c>
      <c r="G57" s="168">
        <f t="shared" si="1"/>
        <v>10.533333333333333</v>
      </c>
      <c r="H57" s="119" t="s">
        <v>2766</v>
      </c>
      <c r="I57" s="118" t="s">
        <v>1154</v>
      </c>
      <c r="J57" s="118" t="s">
        <v>708</v>
      </c>
      <c r="K57" s="115">
        <v>13943340</v>
      </c>
      <c r="L57" s="121" t="s">
        <v>1148</v>
      </c>
      <c r="M57" s="177">
        <v>1</v>
      </c>
      <c r="N57" s="121" t="s">
        <v>27</v>
      </c>
      <c r="O57" s="121" t="s">
        <v>2768</v>
      </c>
      <c r="P57" s="81"/>
    </row>
    <row r="58" spans="1:16" s="7" customFormat="1" ht="24.75" customHeight="1" outlineLevel="1" x14ac:dyDescent="0.25">
      <c r="A58" s="140">
        <v>11</v>
      </c>
      <c r="B58" s="119" t="s">
        <v>2754</v>
      </c>
      <c r="C58" s="121" t="s">
        <v>32</v>
      </c>
      <c r="D58" s="118" t="s">
        <v>2757</v>
      </c>
      <c r="E58" s="141">
        <v>41640</v>
      </c>
      <c r="F58" s="141">
        <v>41988</v>
      </c>
      <c r="G58" s="168">
        <f t="shared" si="1"/>
        <v>11.6</v>
      </c>
      <c r="H58" s="119" t="s">
        <v>2767</v>
      </c>
      <c r="I58" s="118" t="s">
        <v>459</v>
      </c>
      <c r="J58" s="118" t="s">
        <v>485</v>
      </c>
      <c r="K58" s="120">
        <v>12353000</v>
      </c>
      <c r="L58" s="121" t="s">
        <v>1148</v>
      </c>
      <c r="M58" s="177">
        <v>1</v>
      </c>
      <c r="N58" s="121" t="s">
        <v>27</v>
      </c>
      <c r="O58" s="121" t="s">
        <v>2768</v>
      </c>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t="s">
        <v>1148</v>
      </c>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t="s">
        <v>26</v>
      </c>
      <c r="E165" s="8"/>
      <c r="F165" s="5"/>
      <c r="G165" s="109" t="s">
        <v>26</v>
      </c>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2674</v>
      </c>
      <c r="J174" s="199"/>
      <c r="K174" s="199"/>
      <c r="L174" s="199"/>
      <c r="M174" s="199"/>
      <c r="O174" s="181"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60"/>
      <c r="S175" s="19"/>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60" t="s">
        <v>2623</v>
      </c>
      <c r="S176" s="19"/>
      <c r="T176" s="19"/>
      <c r="U176" s="19"/>
      <c r="V176" s="19"/>
      <c r="W176" s="19"/>
      <c r="X176" s="19"/>
      <c r="Y176" s="19"/>
      <c r="Z176" s="19"/>
      <c r="AA176" s="19"/>
      <c r="AB176" s="19"/>
    </row>
    <row r="177" spans="1:28" ht="23.25" x14ac:dyDescent="0.25">
      <c r="A177" s="9"/>
      <c r="B177" s="244" t="s">
        <v>2670</v>
      </c>
      <c r="C177" s="244"/>
      <c r="D177" s="244"/>
      <c r="E177" s="24">
        <v>0.02</v>
      </c>
      <c r="F177" s="174">
        <v>2E-3</v>
      </c>
      <c r="G177" s="175">
        <f>IF(F177&gt;0,SUM(E177+F177),"")</f>
        <v>2.1999999999999999E-2</v>
      </c>
      <c r="H177" s="5"/>
      <c r="I177" s="241" t="s">
        <v>2674</v>
      </c>
      <c r="J177" s="242"/>
      <c r="K177" s="242"/>
      <c r="L177" s="24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2.1999999999999999E-2</v>
      </c>
      <c r="D183" s="165" t="s">
        <v>2633</v>
      </c>
      <c r="E183" s="96">
        <f>+(C183*SUM(K20:K35))</f>
        <v>20323503.199999999</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v>43671</v>
      </c>
      <c r="D191" s="5"/>
      <c r="E191" s="123">
        <v>2060</v>
      </c>
      <c r="F191" s="5"/>
      <c r="G191" s="5"/>
      <c r="H191" s="143" t="s">
        <v>2745</v>
      </c>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t="s">
        <v>2746</v>
      </c>
      <c r="J209" s="27" t="s">
        <v>2627</v>
      </c>
      <c r="K209" s="144" t="s">
        <v>2746</v>
      </c>
      <c r="L209" s="21"/>
      <c r="M209" s="21"/>
      <c r="N209" s="21"/>
      <c r="O209" s="8"/>
    </row>
    <row r="210" spans="1:15" x14ac:dyDescent="0.25">
      <c r="A210" s="9"/>
      <c r="B210" s="27" t="s">
        <v>2624</v>
      </c>
      <c r="C210" s="143" t="s">
        <v>2745</v>
      </c>
      <c r="D210" s="21"/>
      <c r="G210" s="27" t="s">
        <v>2626</v>
      </c>
      <c r="H210" s="144" t="s">
        <v>2747</v>
      </c>
      <c r="J210" s="27" t="s">
        <v>2628</v>
      </c>
      <c r="K210" s="143" t="s">
        <v>2769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44194.762475578704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3" t="str">
        <f>HYPERLINK("#Integrante_4!A109","CAPACIDAD RESIDUAL")</f>
        <v>CAPACIDAD RESIDUAL</v>
      </c>
      <c r="F8" s="264"/>
      <c r="G8" s="26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3" t="str">
        <f>HYPERLINK("#Integrante_4!A162","TALENTO HUMANO")</f>
        <v>TALENTO HUMANO</v>
      </c>
      <c r="F9" s="264"/>
      <c r="G9" s="26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3" t="str">
        <f>HYPERLINK("#Integrante_4!F162","INFRAESTRUCTURA")</f>
        <v>INFRAESTRUCTURA</v>
      </c>
      <c r="F10" s="264"/>
      <c r="G10" s="26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44194.762475578704</v>
      </c>
      <c r="W20" s="107">
        <f ca="1">NOW()</f>
        <v>44194.762475578704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60"/>
      <c r="S177" s="19"/>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60" t="s">
        <v>2623</v>
      </c>
      <c r="S178" s="19"/>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2674</v>
      </c>
      <c r="J179" s="242"/>
      <c r="K179" s="242"/>
      <c r="L179" s="24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44194.762475578704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3" t="str">
        <f>HYPERLINK("#Integrante_5!A109","CAPACIDAD RESIDUAL")</f>
        <v>CAPACIDAD RESIDUAL</v>
      </c>
      <c r="F8" s="264"/>
      <c r="G8" s="26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3" t="str">
        <f>HYPERLINK("#Integrante_5!A162","TALENTO HUMANO")</f>
        <v>TALENTO HUMANO</v>
      </c>
      <c r="F9" s="264"/>
      <c r="G9" s="26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3" t="str">
        <f>HYPERLINK("#Integrante_5!F162","INFRAESTRUCTURA")</f>
        <v>INFRAESTRUCTURA</v>
      </c>
      <c r="F10" s="264"/>
      <c r="G10" s="26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44194.762475578704</v>
      </c>
      <c r="W20" s="107">
        <f ca="1">NOW()</f>
        <v>44194.762475578704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2678</v>
      </c>
      <c r="J174" s="199"/>
      <c r="K174" s="199"/>
      <c r="L174" s="199"/>
      <c r="M174" s="199"/>
      <c r="O174" s="181"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9"/>
      <c r="S175" s="160"/>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9"/>
      <c r="S176" s="160" t="s">
        <v>2623</v>
      </c>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2672</v>
      </c>
      <c r="J177" s="242"/>
      <c r="K177" s="242"/>
      <c r="L177" s="24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44194.762475578704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3" t="str">
        <f>HYPERLINK("#Integrante_6!A109","CAPACIDAD RESIDUAL")</f>
        <v>CAPACIDAD RESIDUAL</v>
      </c>
      <c r="F8" s="264"/>
      <c r="G8" s="26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3" t="str">
        <f>HYPERLINK("#Integrante_6!A162","TALENTO HUMANO")</f>
        <v>TALENTO HUMANO</v>
      </c>
      <c r="F9" s="264"/>
      <c r="G9" s="26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3" t="str">
        <f>HYPERLINK("#Integrante_6!F162","INFRAESTRUCTURA")</f>
        <v>INFRAESTRUCTURA</v>
      </c>
      <c r="F10" s="264"/>
      <c r="G10" s="26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44194.762475578704</v>
      </c>
      <c r="W20" s="107">
        <f ca="1">NOW()</f>
        <v>44194.762475578704</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2672</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purl.org/dc/dcmitype/"/>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2020-12-29T23:18:25Z</cp:lastPrinted>
  <dcterms:created xsi:type="dcterms:W3CDTF">2020-10-14T21:57:42Z</dcterms:created>
  <dcterms:modified xsi:type="dcterms:W3CDTF">2020-12-29T23:20:10Z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