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FILANTROPOS 2021\MANIFESTACIONES DE INTERES\CENTRO ZONAL CHAPARR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<sst xmlns="http://schemas.openxmlformats.org/spreadsheetml/2006/main" count="3095" uniqueCount="2694">
  <si>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</si>
  <si>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</si>
  <si>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</si>
  <si>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</si>
  <si>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</si>
  <si>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</si>
  <si>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</si>
  <si>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</si>
  <si>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</si>
  <si>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</si>
  <si>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</si>
  <si>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</si>
  <si>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</si>
  <si>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</si>
  <si>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</si>
  <si>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</si>
  <si>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</si>
  <si>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</si>
  <si>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</si>
  <si>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</si>
  <si>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</si>
  <si>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</si>
  <si>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</si>
  <si>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</si>
  <si>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</si>
  <si>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</si>
  <si>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</si>
  <si>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</si>
  <si>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</si>
  <si>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</si>
  <si>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</si>
  <si>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</si>
  <si>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</si>
  <si>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</si>
  <si>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</si>
  <si>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</si>
  <si>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</si>
  <si>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</si>
  <si>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</si>
  <si>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</si>
  <si>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</si>
  <si>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</si>
  <si>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</si>
  <si>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</si>
  <si>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</si>
  <si>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</si>
  <si>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</si>
  <si>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</si>
  <si>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</si>
  <si>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</si>
  <si>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</si>
  <si>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</si>
  <si>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</si>
  <si>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</si>
  <si>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</si>
  <si>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</si>
  <si>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</si>
  <si>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</si>
  <si>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</si>
  <si>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</si>
  <si>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</si>
  <si>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</si>
  <si>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</si>
  <si>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</si>
  <si>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</si>
  <si>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</si>
  <si>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</si>
  <si>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</si>
  <si>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</si>
  <si>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</si>
  <si>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</si>
  <si>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</si>
  <si>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</si>
  <si>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</si>
  <si>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</si>
  <si>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</si>
  <si>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</si>
  <si>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</si>
  <si>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</si>
  <si>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</si>
  <si>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</si>
  <si>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</si>
  <si>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</si>
  <si>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</si>
  <si>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</si>
  <si>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</si>
  <si>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</si>
  <si>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</si>
  <si>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</si>
  <si>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</si>
  <si>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</si>
  <si>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</si>
  <si>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</si>
  <si>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</si>
  <si>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</si>
  <si>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</si>
  <si>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</si>
  <si>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</si>
  <si>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</si>
  <si>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</si>
  <si>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</si>
  <si>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</si>
  <si>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</si>
  <si>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</si>
  <si>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</si>
  <si>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</si>
  <si>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</si>
  <si>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</si>
  <si>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</si>
  <si>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</si>
  <si>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</si>
  <si>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</si>
  <si>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</si>
  <si>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</si>
  <si>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</si>
  <si>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</si>
  <si>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</si>
  <si>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</si>
  <si>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</si>
  <si>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</si>
  <si>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</si>
  <si>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</si>
  <si>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</si>
  <si>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</si>
  <si>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</si>
  <si>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</si>
  <si>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</si>
  <si>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</si>
  <si>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</si>
  <si>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</si>
  <si>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</si>
  <si>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</si>
  <si>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</si>
  <si>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</si>
  <si>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</si>
  <si>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</si>
  <si>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</si>
  <si>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</si>
  <si>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</si>
  <si>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</si>
  <si>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</si>
  <si>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</si>
  <si>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</si>
  <si>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</si>
  <si>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</si>
  <si>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</si>
  <si>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</si>
  <si>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</si>
  <si>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</si>
  <si>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</si>
  <si>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</si>
  <si>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</si>
  <si>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</si>
  <si>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</si>
  <si>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</si>
  <si>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</si>
  <si>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</si>
  <si>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</si>
  <si>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</si>
  <si>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</si>
  <si>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</si>
  <si>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</si>
  <si>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</si>
  <si>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</si>
  <si>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</si>
  <si>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</si>
  <si>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</si>
  <si>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</si>
  <si>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</si>
  <si>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</si>
  <si>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</si>
  <si>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</si>
  <si>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</si>
  <si>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</si>
  <si>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</si>
  <si>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</si>
  <si>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</si>
  <si>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</si>
  <si>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</si>
  <si>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</si>
  <si>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</si>
  <si>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</si>
  <si>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</si>
  <si>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</si>
  <si>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</si>
  <si>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</si>
  <si>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</si>
  <si>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</si>
  <si>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</si>
  <si>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</si>
  <si>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</si>
  <si>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</si>
  <si>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</si>
  <si>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</si>
  <si>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</si>
  <si>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</si>
  <si>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</si>
  <si>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</si>
  <si>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</si>
  <si>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</si>
  <si>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</si>
  <si>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</si>
  <si>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</si>
  <si>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</si>
  <si>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</si>
  <si>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</si>
  <si>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</si>
  <si>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</si>
  <si>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</si>
  <si>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</si>
  <si>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</si>
  <si>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</si>
  <si>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</si>
  <si>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</si>
  <si>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</si>
  <si>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</si>
  <si>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</si>
  <si>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</si>
  <si>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</si>
  <si>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</si>
  <si>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</si>
  <si>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</si>
  <si>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</si>
  <si>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</si>
  <si>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</si>
  <si>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</si>
  <si>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</si>
  <si>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</si>
  <si>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</si>
  <si>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</si>
  <si>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</si>
  <si>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</si>
  <si>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</si>
  <si>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</si>
  <si>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</si>
  <si>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</si>
  <si>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</si>
  <si>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</si>
  <si>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</si>
  <si>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</si>
  <si>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</si>
  <si>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</si>
  <si>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</si>
  <si>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</si>
  <si>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</si>
  <si>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</si>
  <si>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</si>
  <si>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</si>
  <si>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</si>
  <si>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</si>
  <si>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</si>
  <si>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</si>
  <si>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</si>
  <si>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</si>
  <si>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</si>
  <si>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</si>
  <si>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</si>
  <si>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</si>
  <si>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</si>
  <si>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</si>
  <si>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</si>
  <si>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</si>
  <si>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</si>
  <si>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</si>
  <si>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</si>
  <si>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</si>
  <si>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</si>
  <si>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</si>
  <si>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</si>
  <si>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</si>
  <si>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</si>
  <si>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</si>
  <si>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</si>
  <si>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</si>
  <si>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</si>
  <si>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</si>
  <si>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</si>
  <si>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</si>
  <si>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</si>
  <si>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</si>
  <si>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</si>
  <si>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</si>
  <si>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</si>
  <si>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</si>
  <si>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</si>
  <si>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</si>
  <si>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</si>
  <si>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</si>
  <si>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</si>
  <si>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</si>
  <si>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</si>
  <si>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</si>
  <si>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</si>
  <si>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</si>
  <si>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</si>
  <si>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</si>
  <si>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</si>
  <si>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</si>
  <si>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</si>
  <si>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</si>
  <si>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</si>
  <si>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</si>
  <si>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</si>
  <si>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</si>
  <si>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</si>
  <si>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</si>
  <si>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</si>
  <si>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</si>
  <si>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</si>
  <si>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</si>
  <si>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</si>
  <si>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</si>
  <si>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</si>
  <si>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</si>
  <si>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</si>
  <si>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</si>
  <si>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</si>
  <si>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</si>
  <si>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</si>
  <si>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</si>
  <si>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</si>
  <si>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</si>
  <si>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</si>
  <si>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</si>
  <si>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</si>
  <si>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</si>
  <si>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</si>
  <si>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</si>
  <si>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</si>
  <si>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</si>
  <si>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</si>
  <si>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</si>
  <si>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</si>
  <si>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</si>
  <si>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</si>
  <si>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</si>
  <si>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</si>
  <si>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</si>
  <si>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</si>
  <si>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</si>
  <si>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</si>
  <si>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</si>
  <si>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</si>
  <si>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</si>
  <si>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</si>
  <si>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</si>
  <si>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</si>
  <si>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</si>
  <si>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</si>
  <si>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</si>
  <si>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</si>
  <si>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</si>
  <si>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</si>
  <si>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</si>
  <si>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</si>
  <si>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</si>
  <si>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</si>
  <si>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</si>
  <si>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</si>
  <si>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</si>
  <si>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</si>
  <si>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</si>
  <si>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</si>
  <si>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</si>
  <si>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</si>
  <si>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</si>
  <si>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</si>
  <si>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</si>
  <si>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</si>
  <si>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</si>
  <si>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</si>
  <si>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</si>
  <si>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</si>
  <si>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</si>
  <si>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</si>
  <si>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</si>
  <si>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</si>
  <si>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</si>
  <si>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</si>
  <si>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</si>
  <si>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</si>
  <si>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</si>
  <si>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</si>
  <si>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</si>
  <si>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</si>
  <si>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</si>
  <si>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</si>
  <si>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</si>
  <si>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</si>
  <si>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</si>
  <si>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</si>
  <si>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</si>
  <si>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</si>
  <si>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</si>
  <si>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</si>
  <si>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</si>
  <si>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</si>
  <si>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</si>
  <si>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</si>
  <si>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</si>
  <si>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</si>
  <si>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</si>
  <si>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</si>
  <si>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</si>
  <si>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</si>
  <si>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</si>
  <si>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</si>
  <si>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</si>
  <si>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</si>
  <si>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</si>
  <si>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</si>
  <si>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</si>
  <si>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</si>
  <si>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</si>
  <si>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</si>
  <si>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</si>
  <si>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</si>
  <si>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</si>
  <si>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</si>
  <si>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</si>
  <si>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</si>
  <si>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</si>
  <si>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</si>
  <si>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</si>
  <si>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</si>
  <si>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</si>
  <si>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</si>
  <si>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</si>
  <si>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</si>
  <si>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</si>
  <si>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</si>
  <si>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</si>
  <si>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</si>
  <si>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</si>
  <si>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</si>
  <si>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</si>
  <si>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</si>
  <si>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</si>
  <si>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</si>
  <si>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</si>
  <si>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</si>
  <si>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</si>
  <si>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</si>
  <si>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</si>
  <si>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</si>
  <si>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</si>
  <si>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</si>
  <si>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</si>
  <si>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</si>
  <si>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</si>
  <si>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</si>
  <si>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</si>
  <si>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</si>
  <si>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</si>
  <si>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</si>
  <si>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</si>
  <si>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</si>
  <si>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</si>
  <si>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</si>
  <si>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</si>
  <si>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</si>
  <si>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</si>
  <si>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</si>
  <si>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</si>
  <si>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</si>
  <si>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</si>
  <si>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</si>
  <si>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</si>
  <si>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</si>
  <si>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</si>
  <si>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</si>
  <si>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</si>
  <si>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</si>
  <si>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</si>
  <si>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</si>
  <si>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</si>
  <si>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</si>
  <si>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</si>
  <si>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</si>
  <si>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</si>
  <si>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</si>
  <si>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</si>
  <si>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</si>
  <si>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</si>
  <si>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</si>
  <si>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</si>
  <si>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</si>
  <si>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</si>
  <si>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</si>
  <si>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</si>
  <si>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</si>
  <si>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</si>
  <si>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</si>
  <si>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</si>
  <si>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</si>
  <si>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</si>
  <si>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</si>
  <si>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</si>
  <si>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</si>
  <si>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</si>
  <si>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</si>
  <si>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</si>
  <si>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</si>
  <si>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</si>
  <si>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</si>
  <si>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</si>
  <si>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</si>
  <si>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</si>
  <si>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</si>
  <si>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</si>
  <si>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</si>
  <si>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</si>
  <si>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</si>
  <si>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</si>
  <si>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</si>
  <si>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</si>
  <si>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</si>
  <si>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</si>
  <si>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</si>
  <si>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</si>
  <si>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</si>
  <si>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</si>
  <si>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</si>
  <si>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</si>
  <si>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</si>
  <si>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</si>
  <si>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</si>
  <si>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</si>
  <si>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</si>
  <si>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</si>
  <si>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</si>
  <si>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</si>
  <si>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</si>
  <si>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</si>
  <si>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</si>
  <si>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</si>
  <si>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</si>
  <si>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</si>
  <si>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</si>
  <si>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</si>
  <si>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</si>
  <si>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</si>
  <si>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</si>
  <si>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</si>
  <si>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</si>
  <si>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</si>
  <si>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</si>
  <si>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</si>
  <si>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</si>
  <si>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</si>
  <si>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</si>
  <si>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</si>
  <si>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</si>
  <si>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</si>
  <si>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</si>
  <si>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</si>
  <si>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</si>
  <si>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</si>
  <si>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</si>
  <si>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</si>
  <si>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</si>
  <si>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</si>
  <si>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</si>
  <si>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</si>
  <si>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</si>
  <si>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</si>
  <si>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</si>
  <si>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</si>
  <si>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</si>
  <si>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</si>
  <si>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</si>
  <si>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</si>
  <si>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</si>
  <si>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</si>
  <si>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</si>
  <si>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</si>
  <si>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</si>
  <si>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</si>
  <si>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</si>
  <si>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</si>
  <si>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</si>
  <si>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</si>
  <si>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</si>
  <si>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</si>
  <si>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</si>
  <si>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</si>
  <si>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</si>
  <si>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</si>
  <si>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</si>
  <si>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</si>
  <si>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</si>
  <si>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</si>
  <si>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</si>
  <si>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</si>
  <si>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</si>
  <si>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</si>
  <si>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</si>
  <si>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</si>
  <si>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</si>
  <si>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</si>
  <si>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</si>
  <si>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</si>
  <si>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</si>
  <si>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</si>
  <si>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</si>
  <si>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</si>
  <si>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</si>
  <si>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</si>
  <si>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</si>
  <si>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</si>
  <si>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</si>
  <si>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</si>
  <si>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</si>
  <si>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</si>
  <si>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</si>
  <si>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</si>
  <si>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</si>
  <si>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</si>
  <si>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</si>
  <si>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</si>
  <si>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</si>
  <si>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</si>
  <si>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</si>
  <si>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</si>
  <si>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</si>
  <si>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</si>
  <si>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</si>
  <si>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</si>
  <si>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</si>
  <si>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</si>
  <si>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</si>
  <si>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</si>
  <si>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</si>
  <si>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</si>
  <si>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</si>
  <si>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</si>
  <si>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</si>
  <si>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</si>
  <si>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</si>
  <si>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</si>
  <si>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</si>
  <si>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</si>
  <si>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</si>
  <si>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</si>
  <si>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</si>
  <si>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</si>
  <si>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</si>
  <si>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</si>
  <si>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</si>
  <si>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</si>
  <si>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</si>
  <si>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</si>
  <si>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</si>
  <si>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</si>
  <si>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</si>
  <si>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</si>
  <si>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</si>
  <si>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</si>
  <si>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</si>
  <si>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</si>
  <si>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</si>
  <si>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</si>
  <si>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</si>
  <si>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</si>
  <si>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</si>
  <si>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</si>
  <si>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</si>
  <si>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</si>
  <si>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</si>
  <si>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</si>
  <si>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</si>
  <si>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</si>
  <si>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</si>
  <si>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</si>
  <si>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</si>
  <si>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</si>
  <si>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</si>
  <si>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</si>
  <si>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</si>
  <si>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</si>
  <si>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</si>
  <si>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</si>
  <si>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</si>
  <si>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</si>
  <si>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</si>
  <si>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</si>
  <si>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</si>
  <si>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</si>
  <si>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</si>
  <si>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</si>
  <si>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</si>
  <si>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</si>
  <si>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</si>
  <si>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</si>
  <si>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</si>
  <si>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</si>
  <si>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</si>
  <si>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</si>
  <si>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</si>
  <si>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</si>
  <si>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</si>
  <si>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</si>
  <si>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</si>
  <si>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</si>
  <si>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</si>
  <si>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</si>
  <si>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</si>
  <si>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</si>
  <si>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</si>
  <si>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</si>
  <si>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</si>
  <si>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</si>
  <si>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</si>
  <si>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</si>
  <si>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</si>
  <si>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</si>
  <si>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</si>
  <si>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</si>
  <si>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</si>
  <si>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</si>
  <si>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</si>
  <si>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</si>
  <si>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</si>
  <si>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</si>
  <si>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</si>
  <si>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</si>
  <si>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</si>
  <si>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</si>
  <si>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</si>
  <si>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</si>
  <si>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</si>
  <si>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</si>
  <si>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</si>
  <si>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</si>
  <si>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</si>
  <si>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</si>
  <si>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</si>
  <si>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</si>
  <si>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</si>
  <si>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</si>
  <si>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</si>
  <si>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</si>
  <si>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</si>
  <si>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</si>
  <si>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</si>
  <si>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</si>
  <si>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</si>
  <si>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</si>
  <si>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</si>
  <si>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</si>
  <si>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</si>
  <si>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</si>
  <si>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</si>
  <si>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</si>
  <si>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</si>
  <si>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</si>
  <si>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</si>
  <si>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</si>
  <si>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</si>
  <si>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</si>
  <si>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</si>
  <si>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</si>
  <si>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</si>
  <si>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</si>
  <si>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</si>
  <si>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</si>
  <si>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</si>
  <si>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</si>
  <si>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</si>
  <si>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</si>
  <si>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</si>
  <si>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</si>
  <si>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</si>
  <si>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</si>
  <si>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</si>
  <si>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</si>
  <si>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</si>
  <si>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</si>
  <si>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</si>
  <si>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</si>
  <si>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</si>
  <si>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</si>
  <si>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</si>
  <si>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</si>
  <si>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</si>
  <si>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</si>
  <si>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</si>
  <si>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</si>
  <si>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</si>
  <si>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</si>
  <si>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</si>
  <si>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</si>
  <si>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</si>
  <si>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</si>
  <si>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</si>
  <si>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</si>
  <si>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</si>
  <si>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</si>
  <si>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</si>
  <si>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</si>
  <si>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</si>
  <si>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</si>
  <si>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</si>
  <si>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</si>
  <si>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</si>
  <si>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</si>
  <si>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</si>
  <si>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</si>
  <si>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</si>
  <si>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</si>
  <si>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</si>
  <si>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</si>
  <si>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</si>
  <si>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</si>
  <si>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</si>
  <si>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</si>
  <si>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</si>
  <si>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</si>
  <si>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</si>
  <si>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</si>
  <si>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</si>
  <si>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</si>
  <si>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</si>
  <si>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</si>
  <si>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</si>
  <si>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</si>
  <si>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</si>
  <si>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</si>
  <si>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</si>
  <si>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</si>
  <si>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</si>
  <si>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</si>
  <si>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</si>
  <si>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</si>
  <si>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</si>
  <si>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</si>
  <si>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</si>
  <si>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</si>
  <si>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</si>
  <si>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</si>
  <si>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</si>
  <si>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</si>
  <si>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</si>
  <si>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</si>
  <si>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</si>
  <si>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</si>
  <si>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</si>
  <si>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</si>
  <si>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</si>
  <si>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</si>
  <si>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</si>
  <si>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</si>
  <si>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</si>
  <si>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</si>
  <si>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</si>
  <si>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</si>
  <si>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</si>
  <si>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</si>
  <si>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</si>
  <si>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</si>
  <si>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</si>
  <si>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</si>
  <si>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</si>
  <si>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</si>
  <si>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</si>
  <si>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</si>
  <si>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</si>
  <si>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</si>
  <si>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</si>
  <si>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</si>
  <si>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</si>
  <si>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</si>
  <si>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</si>
  <si>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</si>
  <si>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</si>
  <si>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</si>
  <si>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</si>
  <si>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</si>
  <si>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</si>
  <si>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</si>
  <si>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</si>
  <si>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</si>
  <si>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</si>
  <si>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</si>
  <si>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</si>
  <si>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</si>
  <si>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</si>
  <si>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</si>
  <si>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</si>
  <si>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</si>
  <si>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</si>
  <si>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</si>
  <si>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</si>
  <si>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</si>
  <si>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</si>
  <si>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</si>
  <si>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</si>
  <si>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</si>
  <si>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</si>
  <si>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</si>
  <si>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</si>
  <si>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</si>
  <si>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</si>
  <si>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</si>
  <si>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</si>
  <si>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</si>
  <si>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</si>
  <si>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</si>
  <si>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</si>
  <si>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</si>
  <si>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</si>
  <si>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</si>
  <si>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</si>
  <si>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</si>
  <si>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</si>
  <si>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</si>
  <si>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</si>
  <si>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</si>
  <si>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</si>
  <si>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</si>
  <si>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</si>
  <si>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</si>
  <si>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</si>
  <si>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</si>
  <si>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</si>
  <si>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</si>
  <si>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</si>
  <si>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</si>
  <si>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</si>
  <si>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</si>
  <si>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</si>
  <si>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</si>
  <si>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</si>
  <si>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</si>
  <si>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</si>
  <si>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</si>
  <si>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</si>
  <si>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</si>
  <si>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</si>
  <si>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</si>
  <si>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</si>
  <si>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</si>
  <si>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</si>
  <si>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</si>
  <si>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</si>
  <si>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</si>
  <si>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</si>
  <si>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</si>
  <si>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</si>
  <si>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</si>
  <si>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</si>
  <si>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</si>
  <si>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</si>
  <si>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</si>
  <si>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</si>
  <si>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</si>
  <si>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</si>
  <si>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</si>
  <si>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</si>
  <si>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</si>
  <si>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</si>
  <si>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</si>
  <si>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</si>
  <si>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</si>
  <si>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</si>
  <si>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</si>
  <si>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</si>
  <si>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</si>
  <si>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</si>
  <si>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</si>
  <si>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</si>
  <si>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</si>
  <si>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</si>
  <si>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</si>
  <si>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</si>
  <si>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</si>
  <si>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</si>
  <si>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</si>
  <si>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</si>
  <si>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</si>
  <si>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</si>
  <si>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</si>
  <si>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</si>
  <si>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</si>
  <si>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</si>
  <si>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</si>
  <si>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</si>
  <si>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</si>
  <si>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</si>
  <si>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</si>
  <si>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</si>
  <si>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</si>
  <si>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</si>
  <si>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</si>
  <si>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</si>
  <si>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</si>
  <si>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</si>
  <si>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</si>
  <si>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</si>
  <si>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</si>
  <si>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</si>
  <si>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</si>
  <si>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</si>
  <si>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</si>
  <si>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</si>
  <si>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</si>
  <si>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</si>
  <si>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</si>
  <si>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</si>
  <si>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</si>
  <si>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</si>
  <si>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</si>
  <si>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</si>
  <si>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</si>
  <si>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</si>
  <si>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</si>
  <si>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</si>
  <si>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</si>
  <si>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</si>
  <si>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</si>
  <si>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</si>
  <si>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</si>
  <si>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</si>
  <si>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</si>
  <si>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</si>
  <si>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</si>
  <si>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</si>
  <si>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</si>
  <si>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</si>
  <si>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</si>
  <si>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</si>
  <si>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</si>
  <si>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</si>
  <si>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</si>
  <si>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</si>
  <si>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</si>
  <si>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</si>
  <si>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</si>
  <si>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</si>
  <si>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</si>
  <si>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</si>
  <si>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</si>
  <si>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</si>
  <si>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</si>
  <si>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</si>
  <si>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</si>
  <si>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</si>
  <si>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</si>
  <si>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</si>
  <si>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</si>
  <si>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</si>
  <si>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</si>
  <si>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</si>
  <si>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</si>
  <si>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</si>
  <si>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</si>
  <si>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</si>
  <si>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</si>
  <si>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</si>
  <si>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</si>
  <si>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</si>
  <si>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</si>
  <si>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</si>
  <si>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</si>
  <si>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</si>
  <si>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</si>
  <si>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</si>
  <si>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</si>
  <si>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</si>
  <si>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</si>
  <si>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</si>
  <si>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</si>
  <si>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</si>
  <si>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</si>
  <si>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</si>
  <si>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</si>
  <si>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</si>
  <si>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</si>
  <si>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</si>
  <si>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</si>
  <si>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</si>
  <si>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</si>
  <si>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</si>
  <si>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</si>
  <si>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</si>
  <si>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</si>
  <si>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</si>
  <si>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</si>
  <si>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</si>
  <si>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</si>
  <si>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</si>
  <si>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</si>
  <si>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</si>
  <si>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</si>
  <si>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</si>
  <si>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</si>
  <si>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</si>
  <si>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</si>
  <si>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</si>
  <si>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</si>
  <si>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</si>
  <si>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</si>
  <si>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</si>
  <si>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</si>
  <si>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</si>
  <si>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</si>
  <si>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</si>
  <si>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</si>
  <si>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</si>
  <si>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</si>
  <si>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</si>
  <si>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</si>
  <si>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</si>
  <si>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</si>
  <si>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</si>
  <si>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</si>
  <si>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</si>
  <si>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</si>
  <si>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</si>
  <si>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</si>
  <si>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</si>
  <si>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</si>
  <si>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</si>
  <si>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</si>
  <si>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</si>
  <si>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</si>
  <si>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</si>
  <si>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</si>
  <si>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</si>
  <si>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</si>
  <si>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</si>
  <si>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</si>
  <si>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</si>
  <si>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</si>
  <si>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</si>
  <si>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</si>
  <si>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</si>
  <si>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</si>
  <si>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</si>
  <si>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</si>
  <si>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</si>
  <si>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</si>
  <si>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</si>
  <si>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</si>
  <si>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</si>
  <si>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</si>
  <si>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</si>
  <si>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</si>
  <si>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</si>
  <si>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</si>
  <si>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</si>
  <si>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</si>
  <si>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</si>
  <si>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</si>
  <si>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</si>
  <si>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</si>
  <si>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</si>
  <si>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</si>
  <si>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</si>
  <si>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</si>
  <si>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</si>
  <si>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</si>
  <si>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</si>
  <si>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</si>
  <si>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</si>
  <si>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</si>
  <si>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</si>
  <si>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</si>
  <si>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</si>
  <si>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</si>
  <si>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</si>
  <si>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</si>
  <si>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</si>
  <si>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</si>
  <si>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</si>
  <si>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</si>
  <si>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</si>
  <si>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</si>
  <si>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</si>
  <si>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</si>
  <si>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</si>
  <si>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</si>
  <si>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</si>
  <si>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</si>
  <si>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</si>
  <si>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</si>
  <si>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</si>
  <si>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</si>
  <si>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</si>
  <si>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</si>
  <si>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</si>
  <si>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</si>
  <si>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</si>
  <si>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</si>
  <si>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</si>
  <si>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</si>
  <si>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</si>
  <si>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</si>
  <si>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</si>
  <si>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</si>
  <si>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</si>
  <si>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</si>
  <si>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</si>
  <si>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</si>
  <si>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</si>
  <si>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</si>
  <si>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</si>
  <si>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</si>
  <si>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</si>
  <si>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</si>
  <si>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</si>
  <si>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</si>
  <si>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</si>
  <si>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</si>
  <si>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</si>
  <si>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</si>
  <si>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</si>
  <si>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</si>
  <si>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</si>
  <si>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</si>
  <si>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</si>
  <si>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</si>
  <si>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</si>
  <si>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</si>
  <si>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</si>
  <si>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</si>
  <si>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</si>
  <si>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</si>
  <si>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</si>
  <si>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</si>
  <si>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</si>
  <si>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</si>
  <si>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</si>
  <si>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</si>
  <si>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</si>
  <si>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</si>
  <si>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</si>
  <si>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</si>
  <si>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</si>
  <si>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</si>
  <si>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</si>
  <si>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</si>
  <si>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</si>
  <si>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</si>
  <si>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</si>
  <si>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</si>
  <si>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</si>
  <si>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</si>
  <si>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</si>
  <si>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</si>
  <si>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</si>
  <si>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</si>
  <si>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</si>
  <si>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</si>
  <si>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</si>
  <si>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</si>
  <si>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</si>
  <si>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</si>
  <si>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</si>
  <si>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</si>
  <si>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</si>
  <si>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</si>
  <si>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</si>
  <si>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</si>
  <si>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</si>
  <si>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</si>
  <si>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</si>
  <si>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</si>
  <si>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</si>
  <si>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</si>
  <si>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</si>
  <si>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</si>
  <si>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</si>
  <si>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</si>
  <si>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</si>
  <si>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</si>
  <si>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</si>
  <si>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</si>
  <si>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</si>
  <si>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</si>
  <si>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</si>
  <si>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</si>
  <si>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</si>
  <si>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</si>
  <si>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</si>
  <si>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</si>
  <si>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</si>
  <si>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</si>
  <si>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</si>
  <si>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</si>
  <si>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</si>
  <si>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</si>
  <si>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</si>
  <si>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</si>
  <si>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</si>
  <si>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</si>
  <si>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</si>
  <si>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</si>
  <si>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</si>
  <si>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</si>
  <si>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</si>
  <si>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</si>
  <si>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</si>
  <si>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</si>
  <si>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</si>
  <si>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</si>
  <si>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</si>
  <si>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</si>
  <si>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</si>
  <si>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</si>
  <si>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</si>
  <si>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</si>
  <si>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</si>
  <si>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</si>
  <si>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</si>
  <si>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</si>
  <si>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</si>
  <si>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</si>
  <si>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</si>
  <si>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</si>
  <si>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</si>
  <si>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</si>
  <si>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</si>
  <si>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</si>
  <si>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</si>
  <si>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</si>
  <si>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</si>
  <si>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</si>
  <si>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</si>
  <si>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</si>
  <si>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</si>
  <si>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</si>
  <si>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</si>
  <si>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</si>
  <si>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</si>
  <si>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</si>
  <si>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</si>
  <si>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</si>
  <si>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</si>
  <si>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</si>
  <si>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</si>
  <si>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</si>
  <si>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</si>
  <si>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</si>
  <si>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</si>
  <si>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</si>
  <si>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</si>
  <si>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</si>
  <si>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</si>
  <si>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</si>
  <si>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</si>
  <si>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</si>
  <si>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</si>
  <si>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</si>
  <si>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</si>
  <si>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</si>
  <si>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</si>
  <si>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</si>
  <si>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</si>
  <si>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</si>
  <si>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</si>
  <si>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</si>
  <si>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</si>
  <si>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</si>
  <si>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</si>
  <si>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</si>
  <si>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</si>
  <si>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</si>
  <si>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</si>
  <si>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</si>
  <si>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</si>
  <si>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</si>
  <si>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</si>
  <si>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</si>
  <si>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</si>
  <si>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</si>
  <si>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</si>
  <si>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</si>
  <si>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</si>
  <si>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</si>
  <si>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</si>
  <si>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</si>
  <si>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</si>
  <si>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</si>
  <si>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</si>
  <si>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</si>
  <si>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</si>
  <si>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</si>
  <si>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</si>
  <si>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</si>
  <si>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</si>
  <si>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</si>
  <si>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</si>
  <si>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</si>
  <si>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</si>
  <si>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</si>
  <si>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</si>
  <si>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</si>
  <si>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</si>
  <si>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</si>
  <si>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</si>
  <si>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</si>
  <si>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</si>
  <si>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</si>
  <si>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</si>
  <si>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</si>
  <si>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</si>
  <si>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</si>
  <si>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</si>
  <si>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</si>
  <si>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</si>
  <si>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</si>
  <si>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</si>
  <si>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</si>
  <si>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</si>
  <si>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</si>
  <si>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</si>
  <si>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</si>
  <si>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</si>
  <si>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</si>
  <si>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</si>
  <si>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</si>
  <si>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</si>
  <si>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</si>
  <si>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</si>
  <si>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</si>
  <si>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</si>
  <si>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</si>
  <si>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</si>
  <si>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</si>
  <si>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</si>
  <si>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</si>
  <si>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</si>
  <si>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</si>
  <si>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</si>
  <si>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</si>
  <si>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</si>
  <si>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</si>
  <si>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</si>
  <si>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</si>
  <si>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</si>
  <si>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</si>
  <si>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</si>
  <si>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</si>
  <si>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</si>
  <si>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</si>
  <si>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</si>
  <si>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</si>
  <si>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</si>
  <si>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</si>
  <si>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</si>
  <si>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</si>
  <si>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</si>
  <si>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</si>
  <si>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</si>
  <si>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</si>
  <si>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</si>
  <si>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</si>
  <si>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</si>
  <si>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</si>
  <si>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</si>
  <si>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</si>
  <si>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</si>
  <si>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</si>
  <si>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</si>
  <si>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</si>
  <si>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</si>
  <si>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</si>
  <si>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</si>
  <si>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</si>
  <si>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</si>
  <si>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</si>
  <si>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</si>
  <si>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</si>
  <si>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</si>
  <si>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</si>
  <si>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</si>
  <si>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</si>
  <si>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</si>
  <si>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</si>
  <si>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</si>
  <si>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</si>
  <si>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</si>
  <si>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</si>
  <si>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</si>
  <si>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</si>
  <si>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</si>
  <si>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</si>
  <si>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</si>
  <si>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</si>
  <si>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</si>
  <si>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</si>
  <si>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</si>
  <si>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</si>
  <si>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</si>
  <si>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</si>
  <si>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</si>
  <si>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</si>
  <si>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</si>
  <si>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</si>
  <si>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</si>
  <si>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</si>
  <si>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</si>
  <si>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</si>
  <si>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</si>
  <si>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</si>
  <si>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</si>
  <si>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</si>
  <si>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</si>
  <si>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</si>
  <si>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</si>
  <si>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</si>
  <si>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</si>
  <si>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</si>
  <si>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</si>
  <si>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</si>
  <si>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</si>
  <si>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</si>
  <si>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</si>
  <si>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</si>
  <si>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</si>
  <si>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</si>
  <si>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</si>
  <si>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</si>
  <si>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</si>
  <si>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</si>
  <si>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</si>
  <si>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</si>
  <si>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</si>
  <si>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</si>
  <si>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</si>
  <si>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</si>
  <si>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</si>
  <si>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</si>
  <si>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</si>
  <si>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</si>
  <si>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</si>
  <si>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</si>
  <si>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</si>
  <si>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</si>
  <si>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</si>
  <si>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</si>
  <si>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</si>
  <si>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</si>
  <si>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</si>
  <si>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</si>
  <si>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</si>
  <si>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</si>
  <si>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</si>
  <si>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</si>
  <si>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</si>
  <si>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</si>
  <si>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</si>
  <si>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</si>
  <si>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</si>
  <si>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</si>
  <si>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</si>
  <si>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</si>
  <si>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</si>
  <si>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</si>
  <si>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</si>
  <si>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</si>
  <si>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</si>
  <si>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</si>
  <si>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</si>
  <si>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</si>
  <si>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</si>
  <si>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</si>
  <si>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</si>
  <si>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</si>
  <si>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</si>
  <si>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</si>
  <si>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</si>
  <si>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</si>
  <si>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</si>
  <si>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</si>
  <si>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</si>
  <si>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</si>
  <si>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</si>
  <si>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</si>
  <si>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</si>
  <si>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</si>
  <si>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</si>
  <si>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</si>
  <si>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</si>
  <si>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</si>
  <si>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</si>
  <si>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</si>
  <si>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</si>
  <si>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</si>
  <si>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</si>
  <si>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</si>
  <si>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</si>
  <si>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</si>
  <si>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</si>
  <si>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</si>
  <si>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</si>
  <si>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</si>
  <si>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</si>
  <si>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</si>
  <si>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</si>
  <si>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</si>
  <si>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</si>
  <si>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</si>
  <si>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</si>
  <si>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</si>
  <si>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</si>
  <si>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</si>
  <si>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</si>
  <si>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</si>
  <si>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</si>
  <si>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</si>
  <si>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</si>
  <si>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</si>
  <si>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</si>
  <si>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</si>
  <si>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</si>
  <si>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</si>
  <si>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</si>
  <si>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</si>
  <si>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</si>
  <si>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</si>
  <si>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</si>
  <si>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</si>
  <si>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</si>
  <si>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</si>
  <si>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</si>
  <si>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</si>
  <si>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</si>
  <si>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</si>
  <si>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</si>
  <si>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</si>
  <si>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</si>
  <si>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</si>
  <si>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</si>
  <si>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</si>
  <si>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</si>
  <si>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</si>
  <si>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</si>
  <si>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</si>
  <si>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</si>
  <si>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</si>
  <si>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</si>
  <si>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</si>
  <si>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</si>
  <si>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</si>
  <si>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</si>
  <si>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</si>
  <si>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</si>
  <si>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</si>
  <si>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</si>
  <si>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</si>
  <si>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</si>
  <si>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</si>
  <si>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</si>
  <si>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</si>
  <si>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</si>
  <si>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</si>
  <si>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</si>
  <si>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</si>
  <si>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</si>
  <si>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</si>
  <si>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</si>
  <si>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</si>
  <si>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</si>
  <si>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</si>
  <si>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</si>
  <si>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</si>
  <si>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</si>
  <si>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</si>
  <si>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</si>
  <si>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</si>
  <si>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</si>
  <si>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</si>
  <si>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</si>
  <si>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</si>
  <si>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</si>
  <si>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</si>
  <si>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</si>
  <si>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</si>
  <si>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</si>
  <si>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</si>
  <si>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</si>
  <si>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</si>
  <si>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</si>
  <si>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</si>
  <si>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</si>
  <si>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</si>
  <si>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</si>
  <si>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</si>
  <si>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</si>
  <si>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</si>
  <si>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</si>
  <si>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</si>
  <si>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</si>
  <si>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</si>
  <si>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</si>
  <si>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</si>
  <si>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</si>
  <si>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</si>
  <si>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</si>
  <si>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</si>
  <si>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</si>
  <si>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</si>
  <si>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</si>
  <si>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</si>
  <si>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</si>
  <si>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</si>
  <si>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</si>
  <si>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</si>
  <si>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</si>
  <si>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</si>
  <si>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</si>
  <si>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</si>
  <si>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</si>
  <si>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</si>
  <si>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</si>
  <si>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</si>
  <si>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</si>
  <si>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</si>
  <si>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</si>
  <si>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</si>
  <si>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</si>
  <si>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</si>
  <si>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</si>
  <si>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</si>
  <si>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</si>
  <si>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</si>
  <si>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</si>
  <si>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</si>
  <si>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</si>
  <si>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</si>
  <si>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</si>
  <si>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</si>
  <si>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</si>
  <si>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</si>
  <si>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</si>
  <si>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</si>
  <si>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</si>
  <si>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</si>
  <si>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</si>
  <si>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</si>
  <si>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</si>
  <si>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</si>
  <si>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</si>
  <si>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</si>
  <si>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</si>
  <si>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</si>
  <si>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</si>
  <si>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</si>
  <si>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</si>
  <si>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</si>
  <si>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</si>
  <si>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</si>
  <si>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</si>
  <si>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</si>
  <si>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</si>
  <si>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</si>
  <si>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</si>
  <si>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</si>
  <si>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</si>
  <si>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</si>
  <si>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</si>
  <si>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</si>
  <si>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</si>
  <si>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</si>
  <si>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</si>
  <si>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</si>
  <si>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</si>
  <si>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</si>
  <si>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</si>
  <si>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</si>
  <si>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</si>
  <si>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</si>
  <si>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</si>
  <si>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</si>
  <si>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</si>
  <si>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</si>
  <si>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</si>
  <si>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</si>
  <si>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</si>
  <si>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</si>
  <si>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</si>
  <si>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</si>
  <si>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</si>
  <si>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</si>
  <si>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</si>
  <si>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</si>
  <si>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</si>
  <si>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</si>
  <si>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</si>
  <si>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</si>
  <si>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</si>
  <si>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</si>
  <si>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</si>
  <si>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</si>
  <si>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</si>
  <si>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</si>
  <si>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</si>
  <si>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</si>
  <si>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</si>
  <si>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</si>
  <si>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</si>
  <si>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</si>
  <si>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</si>
  <si>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</si>
  <si>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</si>
  <si>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</si>
  <si>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</si>
  <si>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</si>
  <si>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</si>
  <si>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</si>
  <si>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</si>
  <si>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</si>
  <si>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</si>
  <si>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</si>
  <si>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</si>
  <si>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</si>
  <si>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</si>
  <si>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</si>
  <si>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</si>
  <si>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</si>
  <si>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</si>
  <si>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</si>
  <si>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</si>
  <si>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</si>
  <si>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</si>
  <si>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</si>
  <si>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</si>
  <si>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</si>
  <si>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</si>
  <si>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</si>
  <si>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</si>
  <si>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</si>
  <si>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</si>
  <si>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</si>
  <si>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</si>
  <si>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</si>
  <si>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</si>
  <si>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</si>
  <si>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</si>
  <si>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</si>
  <si>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</si>
  <si>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</si>
  <si>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</si>
  <si>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</si>
  <si>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</si>
  <si>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</si>
  <si>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</si>
  <si>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</si>
  <si>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</si>
  <si>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</si>
  <si>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</si>
  <si>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</si>
  <si>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</si>
  <si>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</si>
  <si>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</si>
  <si>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</si>
  <si>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</si>
  <si>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</si>
  <si>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</si>
  <si>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</si>
  <si>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</si>
  <si>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</si>
  <si>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</si>
  <si>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</si>
  <si>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</si>
  <si>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</si>
  <si>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</si>
  <si>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</si>
  <si>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</si>
  <si>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</si>
  <si>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</si>
  <si>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</si>
  <si>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</si>
  <si>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</si>
  <si>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</si>
  <si>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</si>
  <si>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</si>
  <si>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</si>
  <si>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</si>
  <si>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</si>
  <si>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</si>
  <si>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</si>
  <si>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</si>
  <si>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</si>
  <si>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</si>
  <si>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</si>
  <si>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</si>
  <si>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</si>
  <si>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</si>
  <si>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</si>
  <si>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</si>
  <si>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</si>
  <si>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</si>
  <si>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</si>
  <si>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</si>
  <si>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</si>
  <si>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</si>
  <si>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</si>
  <si>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</si>
  <si>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</si>
  <si>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</si>
  <si>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</si>
  <si>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</si>
  <si>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</si>
  <si>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</si>
  <si>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</si>
  <si>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</si>
  <si>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</si>
  <si>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</si>
  <si>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</si>
  <si>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</si>
  <si>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</si>
  <si>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</si>
  <si>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</si>
  <si>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</si>
  <si>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</si>
  <si>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</si>
  <si>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</si>
  <si>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</si>
  <si>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</si>
  <si>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</si>
  <si>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</si>
  <si>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</si>
  <si>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</si>
  <si>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</si>
  <si>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</si>
  <si>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</si>
  <si>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</si>
  <si>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</si>
  <si>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</si>
  <si>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</si>
  <si>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</si>
  <si>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</si>
  <si>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</si>
  <si>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</si>
  <si>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</si>
  <si>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</si>
  <si>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</si>
  <si>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</si>
  <si>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</si>
  <si>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</si>
  <si>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</si>
  <si>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</si>
  <si>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</si>
  <si>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</si>
  <si>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</si>
  <si>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</si>
  <si>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</si>
  <si>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</si>
  <si>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</si>
  <si>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</si>
  <si>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</si>
  <si>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</si>
  <si>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</si>
  <si>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</si>
  <si>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</si>
  <si>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</si>
  <si>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</si>
  <si>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</si>
  <si>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</si>
  <si>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</si>
  <si>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</si>
  <si>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</si>
  <si>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</si>
  <si>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</si>
  <si>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</si>
  <si>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</si>
  <si>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</si>
  <si>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</si>
  <si>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</si>
  <si>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</si>
  <si>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</si>
  <si>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</si>
  <si>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</si>
  <si>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</si>
  <si>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</si>
  <si>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</si>
  <si>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</si>
  <si>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</si>
  <si>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</si>
  <si>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</si>
  <si>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</si>
  <si>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</si>
  <si>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</si>
  <si>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</si>
  <si>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</si>
  <si>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</si>
  <si>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</si>
  <si>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</si>
  <si>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</si>
  <si>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</si>
  <si>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</si>
  <si>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</si>
  <si>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</si>
  <si>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</si>
  <si>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</si>
  <si>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</si>
  <si>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</si>
  <si>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</si>
  <si>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</si>
  <si>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</si>
  <si>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</si>
  <si>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</si>
  <si>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</si>
  <si>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</si>
  <si>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</si>
  <si>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</si>
  <si>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</si>
  <si>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</si>
  <si>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</si>
  <si>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</si>
  <si>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</si>
  <si>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</si>
  <si>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</si>
  <si>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</si>
  <si>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</si>
  <si>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</si>
  <si>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</si>
  <si>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</si>
  <si>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</si>
  <si>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</si>
  <si>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</si>
  <si>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</si>
  <si>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</si>
  <si>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</si>
  <si>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</si>
  <si>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</si>
  <si>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</si>
  <si>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</si>
  <si>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</si>
  <si>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</si>
  <si>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</si>
  <si>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</si>
  <si>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</si>
  <si>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</si>
  <si>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</si>
  <si>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</si>
  <si>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</si>
  <si>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</si>
  <si>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</si>
  <si>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</si>
  <si>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</si>
  <si>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</si>
  <si>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</si>
  <si>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</si>
  <si>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</si>
  <si>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</si>
  <si>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</si>
  <si>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</si>
  <si>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</si>
  <si>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</si>
  <si>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</si>
  <si>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</si>
  <si>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</si>
  <si>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</si>
  <si>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</si>
  <si>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</si>
  <si>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</si>
  <si>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</si>
  <si>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</si>
  <si>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</si>
  <si>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</si>
  <si>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</si>
  <si>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</si>
  <si>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</si>
  <si>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</si>
  <si>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</si>
  <si>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</si>
  <si>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</si>
  <si>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</si>
  <si>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</si>
  <si>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</si>
  <si>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</si>
  <si>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</si>
  <si>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</si>
  <si>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</si>
  <si>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</si>
  <si>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</si>
  <si>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</si>
  <si>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</si>
  <si>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</si>
  <si>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</si>
  <si>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</si>
  <si>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</si>
  <si>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</si>
  <si>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</si>
  <si>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</si>
  <si>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</si>
  <si>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</si>
  <si>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</si>
  <si>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</si>
  <si>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</si>
  <si>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</si>
  <si>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</si>
  <si>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</si>
  <si>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</si>
  <si>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</si>
  <si>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</si>
  <si>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</si>
  <si>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</si>
  <si>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</si>
  <si>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</si>
  <si>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</si>
  <si>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</si>
  <si>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</si>
  <si>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</si>
  <si>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</si>
  <si>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</si>
  <si>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</si>
  <si>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</si>
  <si>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</si>
  <si>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</si>
  <si>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</si>
  <si>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</si>
  <si>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</si>
  <si>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</si>
  <si>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</si>
  <si>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</si>
  <si>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</si>
  <si>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</si>
  <si>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</si>
  <si>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</si>
  <si>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</si>
  <si>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</si>
  <si>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</si>
  <si>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</si>
  <si>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</si>
  <si>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</si>
  <si>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</si>
  <si>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</si>
  <si>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</si>
  <si>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</si>
  <si>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</si>
  <si>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</si>
  <si>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</si>
  <si>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</si>
  <si>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</si>
  <si>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</si>
  <si>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</si>
  <si>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</si>
  <si>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</si>
  <si>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</si>
  <si>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</si>
  <si>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</si>
  <si>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</si>
  <si>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</si>
  <si>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</si>
  <si>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</si>
  <si>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</si>
  <si>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</si>
  <si>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</si>
  <si>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</si>
  <si>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</si>
  <si>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</si>
  <si>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</si>
  <si>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</si>
  <si>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</si>
  <si>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</si>
  <si>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</si>
  <si>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</si>
  <si>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</si>
  <si>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</si>
  <si>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</si>
  <si>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</si>
  <si>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</si>
  <si>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</si>
  <si>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</si>
  <si>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</si>
  <si>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</si>
  <si>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</si>
  <si>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</si>
  <si>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</si>
  <si>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</si>
  <si>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</si>
  <si>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</si>
  <si>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</si>
  <si>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</si>
  <si>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</si>
  <si>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</si>
  <si>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</si>
  <si>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</si>
  <si>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</si>
  <si>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</si>
  <si>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</si>
  <si>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</si>
  <si>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</si>
  <si>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</si>
  <si>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</si>
  <si>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</si>
  <si>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</si>
  <si>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</si>
  <si>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</si>
  <si>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</si>
  <si>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</si>
  <si>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</si>
  <si>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</si>
  <si>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</si>
  <si>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</si>
  <si>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</si>
  <si>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</si>
  <si>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</si>
  <si>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</si>
  <si>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</si>
  <si>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</si>
  <si>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</si>
  <si>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</si>
  <si>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</si>
  <si>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</si>
  <si>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</si>
  <si>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</si>
  <si>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</si>
  <si>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</si>
  <si>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</si>
  <si>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</si>
  <si>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</si>
  <si>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</si>
  <si>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</si>
  <si>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</si>
  <si>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</si>
  <si>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</si>
  <si>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</si>
  <si>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</si>
  <si>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</si>
  <si>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</si>
  <si>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</si>
  <si>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</si>
  <si>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</si>
  <si>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</si>
  <si>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</si>
  <si>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</si>
  <si>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</si>
  <si>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</si>
  <si>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</si>
  <si>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</si>
  <si>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</si>
  <si>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</si>
  <si>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</si>
  <si>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</si>
  <si>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</si>
  <si>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</si>
  <si>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</si>
  <si>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</si>
  <si>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</si>
  <si>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</si>
  <si>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</si>
  <si>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</si>
  <si>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</si>
  <si>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</si>
  <si>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</si>
  <si>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</si>
  <si>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</si>
  <si>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</si>
  <si>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</si>
  <si>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</si>
  <si>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</si>
  <si>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</si>
  <si>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</si>
  <si>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</si>
  <si>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</si>
  <si>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</si>
  <si>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</si>
  <si>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</si>
  <si>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</si>
  <si>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</si>
  <si>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</si>
  <si>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</si>
  <si>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</si>
  <si>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</si>
  <si>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</si>
  <si>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</si>
  <si>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</si>
  <si>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</si>
  <si>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</si>
  <si>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</si>
  <si>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</si>
  <si>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</si>
  <si>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</si>
  <si>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</si>
  <si>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</si>
  <si>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</si>
  <si>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</si>
  <si>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</si>
  <si>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</si>
  <si>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</si>
  <si>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</si>
  <si>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</si>
  <si>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</si>
  <si>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</si>
  <si>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</si>
  <si>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</si>
  <si>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</si>
  <si>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</si>
  <si>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</si>
  <si>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</si>
  <si>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</si>
  <si>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</si>
  <si>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</si>
  <si>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</si>
  <si>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</si>
  <si>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</si>
  <si>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</si>
  <si>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</si>
  <si>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</si>
  <si>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</si>
  <si>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</si>
  <si>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</si>
  <si>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</si>
  <si>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</si>
  <si>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</si>
  <si>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</si>
  <si>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</si>
  <si>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</si>
  <si>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</si>
  <si>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</si>
  <si>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</si>
  <si>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</si>
  <si>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</si>
  <si>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</si>
  <si>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</si>
  <si>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</si>
  <si>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</si>
  <si>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</si>
  <si>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</si>
  <si>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</si>
  <si>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</si>
  <si>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</si>
  <si>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</si>
  <si>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</si>
  <si>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</si>
  <si>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</si>
  <si>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</si>
  <si>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</si>
  <si>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</si>
  <si>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</si>
  <si>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</si>
  <si>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</si>
  <si>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</si>
  <si>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</si>
  <si>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</si>
  <si>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</si>
  <si>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</si>
  <si>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</si>
  <si>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</si>
  <si>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</si>
  <si>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</si>
  <si>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</si>
  <si>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</si>
  <si>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</si>
  <si>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</si>
  <si>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</si>
  <si>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</si>
  <si>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</si>
  <si>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</si>
  <si>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</si>
  <si>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</si>
  <si>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</si>
  <si>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</si>
  <si>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</si>
  <si>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</si>
  <si>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</si>
  <si>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</si>
  <si>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</si>
  <si>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</si>
  <si>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</si>
  <si>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</si>
  <si>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</si>
  <si>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</si>
  <si>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</si>
  <si>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</si>
  <si>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</si>
  <si>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</si>
  <si>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</si>
  <si>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</si>
  <si>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</si>
  <si>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</si>
  <si>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</si>
  <si>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</si>
  <si>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</si>
  <si>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</si>
  <si>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</si>
  <si>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</si>
  <si>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</si>
  <si>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</si>
  <si>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</si>
  <si>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</si>
  <si>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</si>
  <si>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</si>
  <si>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</si>
  <si>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</si>
  <si>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</si>
  <si>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</si>
  <si>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</si>
  <si>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</si>
  <si>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</si>
  <si>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</si>
  <si>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</si>
  <si>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</si>
  <si>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</si>
  <si>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</si>
  <si>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</si>
  <si>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</si>
  <si>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</si>
  <si>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</si>
  <si>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</si>
  <si>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</si>
  <si>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</si>
  <si>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</si>
  <si>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</si>
  <si>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</si>
  <si>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</si>
  <si>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</si>
  <si>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</si>
  <si>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</si>
  <si>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</si>
  <si>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</si>
  <si>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</si>
  <si>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</si>
  <si>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</si>
  <si>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</si>
  <si>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</si>
  <si>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</si>
  <si>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</si>
  <si>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</si>
  <si>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</si>
  <si>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</si>
  <si>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</si>
  <si>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</si>
  <si>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</si>
  <si>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</si>
  <si>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</si>
  <si>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</si>
  <si>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</si>
  <si>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</si>
  <si>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</si>
  <si>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</si>
  <si>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</si>
  <si>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</si>
  <si>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</si>
  <si>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</si>
  <si>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</si>
  <si>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</si>
  <si>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</si>
  <si>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</si>
  <si>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</si>
  <si>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</si>
  <si>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</si>
  <si>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</si>
  <si>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</si>
  <si>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</si>
  <si>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</si>
  <si>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</si>
  <si>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</si>
  <si>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</si>
  <si>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</si>
  <si>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</si>
  <si>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</si>
  <si>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</si>
  <si>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</si>
  <si>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</si>
  <si>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</si>
  <si>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</si>
  <si>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</si>
  <si>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</si>
  <si>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</si>
  <si>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</si>
  <si>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</si>
  <si>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</si>
  <si>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</si>
  <si>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</si>
  <si>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</si>
  <si>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</si>
  <si>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</si>
  <si>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</si>
  <si>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</si>
  <si>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</si>
  <si>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</si>
  <si>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</si>
  <si>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</si>
  <si>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</si>
  <si>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</si>
  <si>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</si>
  <si>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</si>
  <si>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</si>
  <si>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</si>
  <si>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</si>
  <si>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</si>
  <si>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</si>
  <si>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</si>
  <si>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</si>
  <si>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</si>
  <si>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</si>
  <si>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</si>
  <si>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</si>
  <si>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</si>
  <si>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</si>
  <si>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</si>
  <si>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</si>
  <si>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</si>
  <si>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</si>
  <si>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</si>
  <si>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</si>
  <si>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</si>
  <si>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</si>
  <si>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</si>
  <si>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</si>
  <si>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</si>
  <si>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</si>
  <si>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</si>
  <si>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</si>
  <si>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</si>
  <si>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</si>
  <si>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</si>
  <si>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</si>
  <si>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</si>
  <si>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</si>
  <si>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</si>
  <si>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</si>
  <si>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</si>
  <si>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</si>
  <si>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</si>
  <si>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</si>
  <si>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</si>
  <si>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</si>
  <si>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</si>
  <si>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</si>
  <si>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</si>
  <si>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</si>
  <si>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</si>
  <si>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</si>
  <si>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</si>
  <si>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</si>
  <si>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</si>
  <si>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</si>
  <si>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</si>
  <si>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</si>
  <si>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</si>
  <si>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</si>
  <si>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</si>
  <si>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</si>
  <si>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</si>
  <si>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</si>
  <si>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</si>
  <si>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</si>
  <si>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</si>
  <si>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</si>
  <si>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</si>
  <si>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</si>
  <si>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</si>
  <si>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</si>
  <si>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</si>
  <si>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</si>
  <si>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</si>
  <si>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</si>
  <si>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</si>
  <si>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</si>
  <si>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</si>
  <si>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</si>
  <si>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</si>
  <si>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</si>
  <si>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</si>
  <si>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</si>
  <si>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</si>
  <si>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</si>
  <si>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</si>
  <si>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</si>
  <si>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</si>
  <si>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</si>
  <si>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</si>
  <si>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</si>
  <si>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</si>
  <si>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</si>
  <si>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</si>
  <si>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</si>
  <si>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</si>
  <si>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</si>
  <si>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</si>
  <si>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</si>
  <si>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</si>
  <si>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</si>
  <si>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</si>
  <si>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</si>
  <si>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</si>
  <si>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</si>
  <si>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</si>
  <si>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</si>
  <si>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</si>
  <si>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</si>
  <si>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</si>
  <si>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</si>
  <si>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</si>
  <si>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</si>
  <si>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</si>
  <si>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</si>
  <si>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</si>
  <si>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</si>
  <si>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</si>
  <si>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</si>
  <si>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</si>
  <si>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</si>
  <si>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</si>
  <si>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</si>
  <si>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</si>
  <si>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</si>
  <si>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</si>
  <si>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</si>
  <si>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</si>
  <si>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</si>
  <si>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</si>
  <si>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</si>
  <si>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</si>
  <si>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</si>
  <si>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</si>
  <si>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</si>
  <si>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</si>
  <si>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</si>
  <si>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</si>
  <si>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</si>
  <si>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</si>
  <si>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</si>
  <si>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</si>
  <si>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</si>
  <si>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</si>
  <si>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</si>
  <si>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</si>
  <si>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</si>
  <si>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</si>
  <si>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</si>
  <si>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</si>
  <si>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</si>
  <si>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</si>
  <si>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</si>
  <si>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</si>
  <si>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</si>
  <si>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</si>
  <si>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</si>
  <si>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</si>
  <si>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</si>
  <si>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</si>
  <si>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</si>
  <si>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</si>
  <si>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</si>
  <si>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</si>
  <si>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</si>
  <si>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</si>
  <si>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</si>
  <si>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</si>
  <si>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</si>
  <si>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</si>
  <si>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</si>
  <si>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</si>
  <si>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</si>
  <si>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</si>
  <si>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</si>
  <si>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</si>
  <si>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</si>
  <si>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</si>
  <si>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</si>
  <si>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</si>
  <si>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</si>
  <si>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</si>
  <si>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</si>
  <si>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</si>
  <si>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</si>
  <si>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</si>
  <si>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</si>
  <si>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</si>
  <si>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</si>
  <si>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</si>
  <si>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</si>
  <si>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</si>
  <si>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</si>
  <si>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</si>
  <si>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</si>
  <si>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</si>
  <si>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</si>
  <si>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</si>
  <si>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CARLOS ALBERTO INFANTE ACOSTA </t>
  </si>
  <si>
    <t>CALLE 71 # 2A-22 BARRIO LA SORBONA IBAGUE</t>
  </si>
  <si>
    <t>2683706</t>
  </si>
  <si>
    <t>corporacionfilantropos@gmail.com</t>
  </si>
  <si>
    <t>777-2016</t>
  </si>
  <si>
    <t>796-2016</t>
  </si>
  <si>
    <t>696-2017</t>
  </si>
  <si>
    <t xml:space="preserve">INSTITUTO COLOMBIANO DE BINESTAR FAMILIAR </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</si>
  <si>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</si>
  <si>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</si>
  <si>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</si>
  <si>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ICBF-CA-81268-166-2020-TOL</t>
  </si>
  <si>
    <t>ICBF-CA-81266-175-2020-TOL</t>
  </si>
  <si>
    <t>ICBF-CA-81287-199-2020-TOL</t>
  </si>
  <si>
    <t>73003062020</t>
  </si>
  <si>
    <t>2021-73-10001805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</si>
</sst>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70" zoomScalePageLayoutView="40" workbookViewId="0">
      <selection activeCell="G117" sqref="G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2693</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809012325</v>
      </c>
      <c r="C20" s="5"/>
      <c r="D20" s="73"/>
      <c r="E20" s="5"/>
      <c r="F20" s="5"/>
      <c r="G20" s="5"/>
      <c r="H20" s="185"/>
      <c r="I20" s="148" t="s">
        <v>986</v>
      </c>
      <c r="J20" s="149" t="s">
        <v>1020</v>
      </c>
      <c r="K20" s="150">
        <v>1840356000</v>
      </c>
      <c r="L20" s="151"/>
      <c r="M20" s="151">
        <v>44561</v>
      </c>
      <c r="N20" s="134">
        <f>+(M20-L20)/30</f>
        <v>1485.3666666666666</v>
      </c>
      <c r="O20" s="137"/>
      <c r="U20" s="133"/>
      <c r="V20" s="105">
        <f ca="1">NOW()</f>
        <v>44193.725324537038</v>
      </c>
      <c r="W20" s="105">
        <f ca="1">NOW()</f>
        <v>44193.725324537038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PARA LA GESTION DEL DESARROLLO HUMANO FILANTROPOS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2685</v>
      </c>
      <c r="C48" s="111" t="s">
        <v>31</v>
      </c>
      <c r="D48" s="110" t="s">
        <v>2682</v>
      </c>
      <c r="E48" s="144">
        <v>42718</v>
      </c>
      <c r="F48" s="144">
        <v>43084</v>
      </c>
      <c r="G48" s="159">
        <f>IF(AND(E48&lt;&gt;"",F48&lt;&gt;""),((F48-E48)/30),"")</f>
        <v>12.2</v>
      </c>
      <c r="H48" s="113" t="s">
        <v>2686</v>
      </c>
      <c r="I48" s="112" t="s">
        <v>986</v>
      </c>
      <c r="J48" s="112" t="s">
        <v>1025</v>
      </c>
      <c r="K48" s="115">
        <v>937813021</v>
      </c>
      <c r="L48" s="114" t="s">
        <v>1148</v>
      </c>
      <c r="M48" s="116">
        <v>1</v>
      </c>
      <c r="N48" s="114" t="s">
        <v>27</v>
      </c>
      <c r="O48" s="114" t="s">
        <v>26</v>
      </c>
      <c r="P48" s="78"/>
    </row>
    <row r="49" spans="1:16" s="6" customFormat="1" ht="24.75" customHeight="1" x14ac:dyDescent="0.25">
      <c r="A49" s="142">
        <v>2</v>
      </c>
      <c r="B49" s="121" t="s">
        <v>2685</v>
      </c>
      <c r="C49" s="111" t="s">
        <v>31</v>
      </c>
      <c r="D49" s="110" t="s">
        <v>2683</v>
      </c>
      <c r="E49" s="144">
        <v>42718</v>
      </c>
      <c r="F49" s="144">
        <v>43084</v>
      </c>
      <c r="G49" s="159">
        <f t="shared" ref="G49:G50" si="2">IF(AND(E49&lt;&gt;"",F49&lt;&gt;""),((F49-E49)/30),"")</f>
        <v>12.2</v>
      </c>
      <c r="H49" s="113" t="s">
        <v>2686</v>
      </c>
      <c r="I49" s="112" t="s">
        <v>986</v>
      </c>
      <c r="J49" s="112" t="s">
        <v>1012</v>
      </c>
      <c r="K49" s="115">
        <v>1850918877</v>
      </c>
      <c r="L49" s="114" t="s">
        <v>1148</v>
      </c>
      <c r="M49" s="116">
        <v>1</v>
      </c>
      <c r="N49" s="114" t="s">
        <v>27</v>
      </c>
      <c r="O49" s="114" t="s">
        <v>26</v>
      </c>
      <c r="P49" s="78"/>
    </row>
    <row r="50" spans="1:16" s="6" customFormat="1" ht="24.75" customHeight="1" x14ac:dyDescent="0.25">
      <c r="A50" s="142">
        <v>3</v>
      </c>
      <c r="B50" s="121" t="s">
        <v>2685</v>
      </c>
      <c r="C50" s="111" t="s">
        <v>31</v>
      </c>
      <c r="D50" s="110" t="s">
        <v>2683</v>
      </c>
      <c r="E50" s="144">
        <v>42718</v>
      </c>
      <c r="F50" s="144">
        <v>43084</v>
      </c>
      <c r="G50" s="159">
        <f t="shared" si="2"/>
        <v>12.2</v>
      </c>
      <c r="H50" s="118" t="s">
        <v>2686</v>
      </c>
      <c r="I50" s="112" t="s">
        <v>986</v>
      </c>
      <c r="J50" s="112" t="s">
        <v>1015</v>
      </c>
      <c r="K50" s="115">
        <v>1850918877</v>
      </c>
      <c r="L50" s="114" t="s">
        <v>1148</v>
      </c>
      <c r="M50" s="116">
        <v>1</v>
      </c>
      <c r="N50" s="114" t="s">
        <v>27</v>
      </c>
      <c r="O50" s="114" t="s">
        <v>26</v>
      </c>
      <c r="P50" s="78"/>
    </row>
    <row r="51" spans="1:16" s="6" customFormat="1" ht="24.75" customHeight="1" outlineLevel="1" x14ac:dyDescent="0.25">
      <c r="A51" s="142">
        <v>4</v>
      </c>
      <c r="B51" s="121" t="s">
        <v>2685</v>
      </c>
      <c r="C51" s="111" t="s">
        <v>31</v>
      </c>
      <c r="D51" s="110" t="s">
        <v>2683</v>
      </c>
      <c r="E51" s="144">
        <v>42718</v>
      </c>
      <c r="F51" s="144">
        <v>43084</v>
      </c>
      <c r="G51" s="159">
        <f t="shared" ref="G51:G107" si="3">IF(AND(E51&lt;&gt;"",F51&lt;&gt;""),((F51-E51)/30),"")</f>
        <v>12.2</v>
      </c>
      <c r="H51" s="113" t="s">
        <v>2686</v>
      </c>
      <c r="I51" s="112" t="s">
        <v>986</v>
      </c>
      <c r="J51" s="112" t="s">
        <v>1031</v>
      </c>
      <c r="K51" s="115">
        <v>1850918877</v>
      </c>
      <c r="L51" s="114" t="s">
        <v>1148</v>
      </c>
      <c r="M51" s="116">
        <v>1</v>
      </c>
      <c r="N51" s="114" t="s">
        <v>27</v>
      </c>
      <c r="O51" s="114" t="s">
        <v>26</v>
      </c>
      <c r="P51" s="78"/>
    </row>
    <row r="52" spans="1:16" s="7" customFormat="1" ht="24.75" customHeight="1" outlineLevel="1" x14ac:dyDescent="0.25">
      <c r="A52" s="143">
        <v>5</v>
      </c>
      <c r="B52" s="121" t="s">
        <v>2685</v>
      </c>
      <c r="C52" s="111" t="s">
        <v>31</v>
      </c>
      <c r="D52" s="120" t="s">
        <v>2684</v>
      </c>
      <c r="E52" s="144">
        <v>43081</v>
      </c>
      <c r="F52" s="144">
        <v>43404</v>
      </c>
      <c r="G52" s="159">
        <f t="shared" si="3"/>
        <v>10.766666666666667</v>
      </c>
      <c r="H52" s="121" t="s">
        <v>2687</v>
      </c>
      <c r="I52" s="112" t="s">
        <v>986</v>
      </c>
      <c r="J52" s="112" t="s">
        <v>1012</v>
      </c>
      <c r="K52" s="117">
        <v>959518016</v>
      </c>
      <c r="L52" s="114" t="s">
        <v>1148</v>
      </c>
      <c r="M52" s="116">
        <v>1</v>
      </c>
      <c r="N52" s="114" t="s">
        <v>27</v>
      </c>
      <c r="O52" s="114" t="s">
        <v>26</v>
      </c>
      <c r="P52" s="79"/>
    </row>
    <row r="53" spans="1:16" s="7" customFormat="1" ht="24.75" customHeight="1" outlineLevel="1" x14ac:dyDescent="0.25">
      <c r="A53" s="143">
        <v>6</v>
      </c>
      <c r="B53" s="121" t="s">
        <v>2685</v>
      </c>
      <c r="C53" s="111" t="s">
        <v>31</v>
      </c>
      <c r="D53" s="110" t="s">
        <v>2689</v>
      </c>
      <c r="E53" s="144">
        <v>43875</v>
      </c>
      <c r="F53" s="144">
        <v>44196</v>
      </c>
      <c r="G53" s="159">
        <f t="shared" si="3"/>
        <v>10.7</v>
      </c>
      <c r="H53" s="121" t="s">
        <v>2676</v>
      </c>
      <c r="I53" s="112" t="s">
        <v>986</v>
      </c>
      <c r="J53" s="112" t="s">
        <v>1020</v>
      </c>
      <c r="K53" s="115">
        <v>2830221715</v>
      </c>
      <c r="L53" s="114" t="s">
        <v>1148</v>
      </c>
      <c r="M53" s="116">
        <v>1</v>
      </c>
      <c r="N53" s="114" t="s">
        <v>2634</v>
      </c>
      <c r="O53" s="114" t="s">
        <v>1148</v>
      </c>
      <c r="P53" s="79"/>
    </row>
    <row r="54" spans="1:16" s="7" customFormat="1" ht="24.75" customHeight="1" outlineLevel="1" x14ac:dyDescent="0.25">
      <c r="A54" s="143">
        <v>7</v>
      </c>
      <c r="B54" s="121"/>
      <c r="C54" s="111"/>
      <c r="D54" s="110"/>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21"/>
      <c r="C55" s="111"/>
      <c r="D55" s="110"/>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21"/>
      <c r="C56" s="111"/>
      <c r="D56" s="110"/>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2689</v>
      </c>
      <c r="E114" s="144">
        <v>43875</v>
      </c>
      <c r="F114" s="144">
        <v>44196</v>
      </c>
      <c r="G114" s="159">
        <f>IF(AND(E114&lt;&gt;"",F114&lt;&gt;""),((F114-E114)/30),"")</f>
        <v>10.7</v>
      </c>
      <c r="H114" s="121" t="s">
        <v>2676</v>
      </c>
      <c r="I114" s="120" t="s">
        <v>986</v>
      </c>
      <c r="J114" s="120" t="s">
        <v>1020</v>
      </c>
      <c r="K114" s="68">
        <v>2830221715</v>
      </c>
      <c r="L114" s="100">
        <f>+IF(AND(K114&gt;0,O114="Ejecución"),(K114/877802)*Tabla28[[#This Row],[% participación]],IF(AND(K114&gt;0,O114&lt;&gt;"Ejecución"),"-",""))</f>
        <v>3224.2142476321537</v>
      </c>
      <c r="M114" s="123" t="s">
        <v>1148</v>
      </c>
      <c r="N114" s="172">
        <v>1</v>
      </c>
      <c r="O114" s="161" t="s">
        <v>1150</v>
      </c>
      <c r="P114" s="78"/>
    </row>
    <row r="115" spans="1:16" s="6" customFormat="1" ht="24.75" customHeight="1" x14ac:dyDescent="0.25">
      <c r="A115" s="142">
        <v>2</v>
      </c>
      <c r="B115" s="160" t="s">
        <v>2665</v>
      </c>
      <c r="C115" s="162" t="s">
        <v>31</v>
      </c>
      <c r="D115" s="63" t="s">
        <v>2690</v>
      </c>
      <c r="E115" s="144">
        <v>43875</v>
      </c>
      <c r="F115" s="144">
        <v>44196</v>
      </c>
      <c r="G115" s="159">
        <f t="shared" ref="G115:G116" si="4">IF(AND(E115&lt;&gt;"",F115&lt;&gt;""),((F115-E115)/30),"")</f>
        <v>10.7</v>
      </c>
      <c r="H115" s="64" t="s">
        <v>2676</v>
      </c>
      <c r="I115" s="63" t="s">
        <v>986</v>
      </c>
      <c r="J115" s="63" t="s">
        <v>1012</v>
      </c>
      <c r="K115" s="68">
        <v>4588317754</v>
      </c>
      <c r="L115" s="100">
        <f>+IF(AND(K115&gt;0,O115="Ejecución"),(K115/877802)*Tabla28[[#This Row],[% participación]],IF(AND(K115&gt;0,O115&lt;&gt;"Ejecución"),"-",""))</f>
        <v>5227.0532010635652</v>
      </c>
      <c r="M115" s="65" t="s">
        <v>1148</v>
      </c>
      <c r="N115" s="172">
        <v>1</v>
      </c>
      <c r="O115" s="161" t="s">
        <v>1150</v>
      </c>
      <c r="P115" s="78"/>
    </row>
    <row r="116" spans="1:16" s="6" customFormat="1" ht="24.75" customHeight="1" x14ac:dyDescent="0.25">
      <c r="A116" s="142">
        <v>3</v>
      </c>
      <c r="B116" s="160" t="s">
        <v>2665</v>
      </c>
      <c r="C116" s="162" t="s">
        <v>31</v>
      </c>
      <c r="D116" s="63" t="s">
        <v>2691</v>
      </c>
      <c r="E116" s="144">
        <v>43880</v>
      </c>
      <c r="F116" s="144">
        <v>44196</v>
      </c>
      <c r="G116" s="159">
        <f t="shared" si="4"/>
        <v>10.533333333333333</v>
      </c>
      <c r="H116" s="64" t="s">
        <v>2676</v>
      </c>
      <c r="I116" s="63" t="s">
        <v>986</v>
      </c>
      <c r="J116" s="63" t="s">
        <v>988</v>
      </c>
      <c r="K116" s="68">
        <v>4328342047</v>
      </c>
      <c r="L116" s="100">
        <f>+IF(AND(K116&gt;0,O116="Ejecución"),(K116/877802)*Tabla28[[#This Row],[% participación]],IF(AND(K116&gt;0,O116&lt;&gt;"Ejecución"),"-",""))</f>
        <v>4930.8865176884992</v>
      </c>
      <c r="M116" s="65" t="s">
        <v>1148</v>
      </c>
      <c r="N116" s="172">
        <v>1</v>
      </c>
      <c r="O116" s="161" t="s">
        <v>1150</v>
      </c>
      <c r="P116" s="78"/>
    </row>
    <row r="117" spans="1:16" s="6" customFormat="1" ht="24.75" customHeight="1" outlineLevel="1" x14ac:dyDescent="0.25">
      <c r="A117" s="142">
        <v>4</v>
      </c>
      <c r="B117" s="160" t="s">
        <v>2665</v>
      </c>
      <c r="C117" s="162" t="s">
        <v>31</v>
      </c>
      <c r="D117" s="63" t="s">
        <v>2692</v>
      </c>
      <c r="E117" s="144">
        <v>44166</v>
      </c>
      <c r="F117" s="144">
        <v>44773</v>
      </c>
      <c r="G117" s="159">
        <f t="shared" ref="G117:G159" si="5">IF(AND(E117&lt;&gt;"",F117&lt;&gt;""),((F117-E117)/30),"")</f>
        <v>20.233333333333334</v>
      </c>
      <c r="H117" s="64" t="s">
        <v>2677</v>
      </c>
      <c r="I117" s="63" t="s">
        <v>986</v>
      </c>
      <c r="J117" s="63" t="s">
        <v>1012</v>
      </c>
      <c r="K117" s="68">
        <v>145165809</v>
      </c>
      <c r="L117" s="100">
        <f>+IF(AND(K117&gt;0,O117="Ejecución"),(K117/877802)*Tabla28[[#This Row],[% participación]],IF(AND(K117&gt;0,O117&lt;&gt;"Ejecución"),"-",""))</f>
        <v>165.37420625608053</v>
      </c>
      <c r="M117" s="65" t="s">
        <v>1148</v>
      </c>
      <c r="N117" s="172">
        <v>1</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73614240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42313</v>
      </c>
      <c r="D193" s="5"/>
      <c r="E193" s="125">
        <v>1844</v>
      </c>
      <c r="F193" s="5"/>
      <c r="G193" s="5"/>
      <c r="H193" s="146" t="s">
        <v>2678</v>
      </c>
      <c r="J193" s="5"/>
      <c r="K193" s="126">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519" scale="34" fitToHeight="0" orientation="landscape" r:id="rId1"/>
  <rowBreaks count="2" manualBreakCount="2">
    <brk id="107" max="16383"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gguk</cp:lastModifiedBy>
  <cp:lastPrinted>2020-12-28T20:58:03Z</cp:lastPrinted>
  <dcterms:created xsi:type="dcterms:W3CDTF">2020-10-14T21:57:42Z</dcterms:created>
  <dcterms:modified xsi:type="dcterms:W3CDTF">2020-12-28T22:28:03Z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