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TODO\CONSORCIO INTERCULTURAL\SOPORTES OK\"/>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1265" windowHeight="618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<sst xmlns="http://schemas.openxmlformats.org/spreadsheetml/2006/main" count="4648" uniqueCount="2749">
  <si>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</si>
  <si>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</si>
  <si>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</si>
  <si>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</si>
  <si>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</si>
  <si>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</si>
  <si>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</si>
  <si>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</si>
  <si>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</si>
  <si>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</si>
  <si>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</si>
  <si>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</si>
  <si>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</si>
  <si>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</si>
  <si>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</si>
  <si>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</si>
  <si>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</si>
  <si>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</si>
  <si>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</si>
  <si>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</si>
  <si>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</si>
  <si>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</si>
  <si>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</si>
  <si>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</si>
  <si>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</si>
  <si>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</si>
  <si>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</si>
  <si>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</si>
  <si>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</si>
  <si>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</si>
  <si>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</si>
  <si>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</si>
  <si>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</si>
  <si>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</si>
  <si>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</si>
  <si>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</si>
  <si>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</si>
  <si>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</si>
  <si>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</si>
  <si>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</si>
  <si>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</si>
  <si>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</si>
  <si>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</si>
  <si>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</si>
  <si>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</si>
  <si>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</si>
  <si>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</si>
  <si>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</si>
  <si>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</si>
  <si>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</si>
  <si>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</si>
  <si>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</si>
  <si>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</si>
  <si>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</si>
  <si>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</si>
  <si>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</si>
  <si>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</si>
  <si>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</si>
  <si>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</si>
  <si>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</si>
  <si>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</si>
  <si>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</si>
  <si>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</si>
  <si>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</si>
  <si>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</si>
  <si>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</si>
  <si>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</si>
  <si>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</si>
  <si>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</si>
  <si>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</si>
  <si>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</si>
  <si>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</si>
  <si>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</si>
  <si>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</si>
  <si>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</si>
  <si>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</si>
  <si>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</si>
  <si>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</si>
  <si>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</si>
  <si>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</si>
  <si>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</si>
  <si>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</si>
  <si>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</si>
  <si>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</si>
  <si>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</si>
  <si>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</si>
  <si>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</si>
  <si>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</si>
  <si>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</si>
  <si>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</si>
  <si>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</si>
  <si>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</si>
  <si>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</si>
  <si>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</si>
  <si>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</si>
  <si>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</si>
  <si>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</si>
  <si>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</si>
  <si>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</si>
  <si>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</si>
  <si>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</si>
  <si>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</si>
  <si>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</si>
  <si>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</si>
  <si>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</si>
  <si>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</si>
  <si>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</si>
  <si>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</si>
  <si>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</si>
  <si>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</si>
  <si>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</si>
  <si>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</si>
  <si>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</si>
  <si>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</si>
  <si>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</si>
  <si>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</si>
  <si>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</si>
  <si>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</si>
  <si>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</si>
  <si>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</si>
  <si>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</si>
  <si>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</si>
  <si>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</si>
  <si>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</si>
  <si>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</si>
  <si>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</si>
  <si>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</si>
  <si>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</si>
  <si>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</si>
  <si>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</si>
  <si>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</si>
  <si>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</si>
  <si>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</si>
  <si>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</si>
  <si>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</si>
  <si>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</si>
  <si>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</si>
  <si>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</si>
  <si>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</si>
  <si>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</si>
  <si>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</si>
  <si>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</si>
  <si>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</si>
  <si>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</si>
  <si>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</si>
  <si>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</si>
  <si>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</si>
  <si>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</si>
  <si>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</si>
  <si>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</si>
  <si>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</si>
  <si>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</si>
  <si>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</si>
  <si>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</si>
  <si>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</si>
  <si>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</si>
  <si>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</si>
  <si>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</si>
  <si>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</si>
  <si>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</si>
  <si>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</si>
  <si>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</si>
  <si>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</si>
  <si>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</si>
  <si>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</si>
  <si>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</si>
  <si>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</si>
  <si>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</si>
  <si>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</si>
  <si>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</si>
  <si>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</si>
  <si>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</si>
  <si>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</si>
  <si>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</si>
  <si>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</si>
  <si>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</si>
  <si>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</si>
  <si>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</si>
  <si>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</si>
  <si>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</si>
  <si>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</si>
  <si>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</si>
  <si>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</si>
  <si>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</si>
  <si>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</si>
  <si>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</si>
  <si>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</si>
  <si>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</si>
  <si>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</si>
  <si>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</si>
  <si>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</si>
  <si>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</si>
  <si>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</si>
  <si>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</si>
  <si>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</si>
  <si>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</si>
  <si>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</si>
  <si>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</si>
  <si>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</si>
  <si>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</si>
  <si>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</si>
  <si>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</si>
  <si>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</si>
  <si>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</si>
  <si>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</si>
  <si>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</si>
  <si>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</si>
  <si>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</si>
  <si>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</si>
  <si>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</si>
  <si>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</si>
  <si>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</si>
  <si>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</si>
  <si>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</si>
  <si>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</si>
  <si>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</si>
  <si>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</si>
  <si>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</si>
  <si>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</si>
  <si>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</si>
  <si>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</si>
  <si>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</si>
  <si>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</si>
  <si>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</si>
  <si>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</si>
  <si>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</si>
  <si>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</si>
  <si>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</si>
  <si>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</si>
  <si>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</si>
  <si>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</si>
  <si>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</si>
  <si>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</si>
  <si>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</si>
  <si>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</si>
  <si>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</si>
  <si>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</si>
  <si>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</si>
  <si>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</si>
  <si>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</si>
  <si>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</si>
  <si>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</si>
  <si>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</si>
  <si>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</si>
  <si>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</si>
  <si>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</si>
  <si>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</si>
  <si>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</si>
  <si>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</si>
  <si>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</si>
  <si>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</si>
  <si>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</si>
  <si>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</si>
  <si>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</si>
  <si>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</si>
  <si>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</si>
  <si>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</si>
  <si>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</si>
  <si>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</si>
  <si>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</si>
  <si>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</si>
  <si>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</si>
  <si>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</si>
  <si>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</si>
  <si>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</si>
  <si>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</si>
  <si>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</si>
  <si>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</si>
  <si>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</si>
  <si>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</si>
  <si>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</si>
  <si>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</si>
  <si>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</si>
  <si>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</si>
  <si>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</si>
  <si>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</si>
  <si>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</si>
  <si>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</si>
  <si>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</si>
  <si>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</si>
  <si>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</si>
  <si>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</si>
  <si>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</si>
  <si>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</si>
  <si>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</si>
  <si>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</si>
  <si>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</si>
  <si>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</si>
  <si>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</si>
  <si>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</si>
  <si>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</si>
  <si>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</si>
  <si>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</si>
  <si>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</si>
  <si>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</si>
  <si>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</si>
  <si>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</si>
  <si>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</si>
  <si>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</si>
  <si>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</si>
  <si>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</si>
  <si>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</si>
  <si>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</si>
  <si>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</si>
  <si>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</si>
  <si>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</si>
  <si>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</si>
  <si>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</si>
  <si>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</si>
  <si>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</si>
  <si>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</si>
  <si>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</si>
  <si>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</si>
  <si>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</si>
  <si>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</si>
  <si>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</si>
  <si>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</si>
  <si>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</si>
  <si>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</si>
  <si>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</si>
  <si>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</si>
  <si>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</si>
  <si>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</si>
  <si>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</si>
  <si>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</si>
  <si>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</si>
  <si>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</si>
  <si>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</si>
  <si>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</si>
  <si>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</si>
  <si>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</si>
  <si>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</si>
  <si>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</si>
  <si>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</si>
  <si>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</si>
  <si>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</si>
  <si>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</si>
  <si>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</si>
  <si>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</si>
  <si>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</si>
  <si>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</si>
  <si>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</si>
  <si>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</si>
  <si>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</si>
  <si>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</si>
  <si>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</si>
  <si>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</si>
  <si>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</si>
  <si>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</si>
  <si>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</si>
  <si>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</si>
  <si>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</si>
  <si>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</si>
  <si>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</si>
  <si>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</si>
  <si>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</si>
  <si>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</si>
  <si>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</si>
  <si>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</si>
  <si>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</si>
  <si>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</si>
  <si>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</si>
  <si>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</si>
  <si>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</si>
  <si>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</si>
  <si>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</si>
  <si>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</si>
  <si>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</si>
  <si>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</si>
  <si>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</si>
  <si>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</si>
  <si>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</si>
  <si>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</si>
  <si>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</si>
  <si>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</si>
  <si>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</si>
  <si>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</si>
  <si>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</si>
  <si>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</si>
  <si>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</si>
  <si>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</si>
  <si>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</si>
  <si>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</si>
  <si>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</si>
  <si>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</si>
  <si>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</si>
  <si>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</si>
  <si>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</si>
  <si>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</si>
  <si>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</si>
  <si>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</si>
  <si>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</si>
  <si>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</si>
  <si>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</si>
  <si>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</si>
  <si>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</si>
  <si>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</si>
  <si>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</si>
  <si>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</si>
  <si>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</si>
  <si>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</si>
  <si>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</si>
  <si>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</si>
  <si>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</si>
  <si>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</si>
  <si>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</si>
  <si>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</si>
  <si>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</si>
  <si>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</si>
  <si>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</si>
  <si>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</si>
  <si>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</si>
  <si>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</si>
  <si>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</si>
  <si>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</si>
  <si>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</si>
  <si>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</si>
  <si>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</si>
  <si>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</si>
  <si>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</si>
  <si>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</si>
  <si>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</si>
  <si>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</si>
  <si>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</si>
  <si>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</si>
  <si>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</si>
  <si>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</si>
  <si>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</si>
  <si>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</si>
  <si>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</si>
  <si>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</si>
  <si>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</si>
  <si>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</si>
  <si>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</si>
  <si>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</si>
  <si>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</si>
  <si>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</si>
  <si>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</si>
  <si>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</si>
  <si>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</si>
  <si>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</si>
  <si>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</si>
  <si>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</si>
  <si>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</si>
  <si>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</si>
  <si>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</si>
  <si>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</si>
  <si>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</si>
  <si>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</si>
  <si>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</si>
  <si>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</si>
  <si>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</si>
  <si>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</si>
  <si>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</si>
  <si>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</si>
  <si>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</si>
  <si>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</si>
  <si>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</si>
  <si>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</si>
  <si>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</si>
  <si>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</si>
  <si>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</si>
  <si>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</si>
  <si>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</si>
  <si>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</si>
  <si>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</si>
  <si>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</si>
  <si>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</si>
  <si>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</si>
  <si>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</si>
  <si>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</si>
  <si>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</si>
  <si>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</si>
  <si>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</si>
  <si>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</si>
  <si>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</si>
  <si>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</si>
  <si>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</si>
  <si>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</si>
  <si>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</si>
  <si>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</si>
  <si>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</si>
  <si>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</si>
  <si>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</si>
  <si>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</si>
  <si>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</si>
  <si>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</si>
  <si>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</si>
  <si>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</si>
  <si>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</si>
  <si>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</si>
  <si>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</si>
  <si>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</si>
  <si>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</si>
  <si>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</si>
  <si>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</si>
  <si>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</si>
  <si>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</si>
  <si>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</si>
  <si>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</si>
  <si>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</si>
  <si>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</si>
  <si>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</si>
  <si>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</si>
  <si>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</si>
  <si>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</si>
  <si>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</si>
  <si>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</si>
  <si>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</si>
  <si>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</si>
  <si>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</si>
  <si>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</si>
  <si>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</si>
  <si>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</si>
  <si>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</si>
  <si>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</si>
  <si>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</si>
  <si>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</si>
  <si>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</si>
  <si>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</si>
  <si>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</si>
  <si>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</si>
  <si>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</si>
  <si>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</si>
  <si>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</si>
  <si>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</si>
  <si>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</si>
  <si>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</si>
  <si>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</si>
  <si>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</si>
  <si>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</si>
  <si>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</si>
  <si>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</si>
  <si>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</si>
  <si>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</si>
  <si>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</si>
  <si>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</si>
  <si>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</si>
  <si>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</si>
  <si>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</si>
  <si>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</si>
  <si>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</si>
  <si>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</si>
  <si>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</si>
  <si>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</si>
  <si>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</si>
  <si>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</si>
  <si>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</si>
  <si>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</si>
  <si>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</si>
  <si>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</si>
  <si>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</si>
  <si>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</si>
  <si>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</si>
  <si>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</si>
  <si>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</si>
  <si>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</si>
  <si>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</si>
  <si>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</si>
  <si>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</si>
  <si>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</si>
  <si>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</si>
  <si>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</si>
  <si>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</si>
  <si>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</si>
  <si>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</si>
  <si>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</si>
  <si>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</si>
  <si>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</si>
  <si>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</si>
  <si>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</si>
  <si>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</si>
  <si>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</si>
  <si>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</si>
  <si>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</si>
  <si>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</si>
  <si>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</si>
  <si>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</si>
  <si>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</si>
  <si>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</si>
  <si>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</si>
  <si>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</si>
  <si>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</si>
  <si>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</si>
  <si>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</si>
  <si>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</si>
  <si>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</si>
  <si>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</si>
  <si>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</si>
  <si>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</si>
  <si>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</si>
  <si>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</si>
  <si>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</si>
  <si>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</si>
  <si>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</si>
  <si>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</si>
  <si>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</si>
  <si>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</si>
  <si>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</si>
  <si>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</si>
  <si>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</si>
  <si>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</si>
  <si>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</si>
  <si>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</si>
  <si>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</si>
  <si>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</si>
  <si>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</si>
  <si>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</si>
  <si>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</si>
  <si>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</si>
  <si>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</si>
  <si>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</si>
  <si>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</si>
  <si>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</si>
  <si>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</si>
  <si>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</si>
  <si>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</si>
  <si>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</si>
  <si>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</si>
  <si>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</si>
  <si>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</si>
  <si>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</si>
  <si>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</si>
  <si>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</si>
  <si>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</si>
  <si>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</si>
  <si>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</si>
  <si>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</si>
  <si>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</si>
  <si>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</si>
  <si>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</si>
  <si>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</si>
  <si>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</si>
  <si>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</si>
  <si>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</si>
  <si>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</si>
  <si>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</si>
  <si>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</si>
  <si>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</si>
  <si>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</si>
  <si>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</si>
  <si>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</si>
  <si>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</si>
  <si>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</si>
  <si>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</si>
  <si>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</si>
  <si>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</si>
  <si>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</si>
  <si>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</si>
  <si>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</si>
  <si>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</si>
  <si>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</si>
  <si>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</si>
  <si>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</si>
  <si>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</si>
  <si>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</si>
  <si>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</si>
  <si>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</si>
  <si>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</si>
  <si>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</si>
  <si>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</si>
  <si>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</si>
  <si>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</si>
  <si>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</si>
  <si>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</si>
  <si>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</si>
  <si>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</si>
  <si>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</si>
  <si>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</si>
  <si>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</si>
  <si>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</si>
  <si>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</si>
  <si>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</si>
  <si>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</si>
  <si>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</si>
  <si>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</si>
  <si>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</si>
  <si>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</si>
  <si>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</si>
  <si>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</si>
  <si>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</si>
  <si>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</si>
  <si>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</si>
  <si>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</si>
  <si>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</si>
  <si>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</si>
  <si>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</si>
  <si>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</si>
  <si>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</si>
  <si>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</si>
  <si>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</si>
  <si>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</si>
  <si>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</si>
  <si>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</si>
  <si>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</si>
  <si>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</si>
  <si>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</si>
  <si>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</si>
  <si>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</si>
  <si>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</si>
  <si>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</si>
  <si>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</si>
  <si>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</si>
  <si>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</si>
  <si>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</si>
  <si>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</si>
  <si>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</si>
  <si>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</si>
  <si>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</si>
  <si>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</si>
  <si>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</si>
  <si>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</si>
  <si>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</si>
  <si>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</si>
  <si>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</si>
  <si>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</si>
  <si>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</si>
  <si>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</si>
  <si>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</si>
  <si>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</si>
  <si>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</si>
  <si>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</si>
  <si>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</si>
  <si>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</si>
  <si>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</si>
  <si>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</si>
  <si>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</si>
  <si>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</si>
  <si>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</si>
  <si>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</si>
  <si>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</si>
  <si>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</si>
  <si>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</si>
  <si>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</si>
  <si>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</si>
  <si>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</si>
  <si>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</si>
  <si>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</si>
  <si>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</si>
  <si>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</si>
  <si>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</si>
  <si>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</si>
  <si>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</si>
  <si>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</si>
  <si>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</si>
  <si>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</si>
  <si>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</si>
  <si>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</si>
  <si>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</si>
  <si>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</si>
  <si>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</si>
  <si>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</si>
  <si>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</si>
  <si>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</si>
  <si>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</si>
  <si>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</si>
  <si>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</si>
  <si>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</si>
  <si>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</si>
  <si>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</si>
  <si>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</si>
  <si>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</si>
  <si>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</si>
  <si>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</si>
  <si>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</si>
  <si>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</si>
  <si>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</si>
  <si>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</si>
  <si>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</si>
  <si>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</si>
  <si>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</si>
  <si>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</si>
  <si>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</si>
  <si>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</si>
  <si>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</si>
  <si>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</si>
  <si>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</si>
  <si>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</si>
  <si>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</si>
  <si>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</si>
  <si>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</si>
  <si>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</si>
  <si>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</si>
  <si>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</si>
  <si>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</si>
  <si>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</si>
  <si>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</si>
  <si>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</si>
  <si>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</si>
  <si>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</si>
  <si>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</si>
  <si>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</si>
  <si>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</si>
  <si>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</si>
  <si>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</si>
  <si>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</si>
  <si>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</si>
  <si>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</si>
  <si>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</si>
  <si>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</si>
  <si>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</si>
  <si>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</si>
  <si>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</si>
  <si>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</si>
  <si>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</si>
  <si>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</si>
  <si>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</si>
  <si>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</si>
  <si>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</si>
  <si>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</si>
  <si>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</si>
  <si>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</si>
  <si>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</si>
  <si>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</si>
  <si>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</si>
  <si>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</si>
  <si>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</si>
  <si>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</si>
  <si>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</si>
  <si>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</si>
  <si>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</si>
  <si>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</si>
  <si>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</si>
  <si>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</si>
  <si>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</si>
  <si>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</si>
  <si>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</si>
  <si>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</si>
  <si>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</si>
  <si>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</si>
  <si>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</si>
  <si>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</si>
  <si>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</si>
  <si>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</si>
  <si>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</si>
  <si>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</si>
  <si>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</si>
  <si>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</si>
  <si>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</si>
  <si>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</si>
  <si>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</si>
  <si>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</si>
  <si>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</si>
  <si>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</si>
  <si>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</si>
  <si>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</si>
  <si>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</si>
  <si>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</si>
  <si>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</si>
  <si>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</si>
  <si>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</si>
  <si>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</si>
  <si>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</si>
  <si>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</si>
  <si>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</si>
  <si>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</si>
  <si>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</si>
  <si>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</si>
  <si>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</si>
  <si>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</si>
  <si>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</si>
  <si>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</si>
  <si>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</si>
  <si>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</si>
  <si>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</si>
  <si>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</si>
  <si>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</si>
  <si>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</si>
  <si>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</si>
  <si>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</si>
  <si>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</si>
  <si>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</si>
  <si>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</si>
  <si>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</si>
  <si>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</si>
  <si>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</si>
  <si>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</si>
  <si>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</si>
  <si>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</si>
  <si>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</si>
  <si>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</si>
  <si>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</si>
  <si>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</si>
  <si>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</si>
  <si>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</si>
  <si>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</si>
  <si>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</si>
  <si>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</si>
  <si>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</si>
  <si>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</si>
  <si>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</si>
  <si>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</si>
  <si>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</si>
  <si>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</si>
  <si>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</si>
  <si>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</si>
  <si>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</si>
  <si>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</si>
  <si>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</si>
  <si>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</si>
  <si>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</si>
  <si>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</si>
  <si>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</si>
  <si>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</si>
  <si>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</si>
  <si>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</si>
  <si>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</si>
  <si>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</si>
  <si>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</si>
  <si>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</si>
  <si>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</si>
  <si>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</si>
  <si>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</si>
  <si>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</si>
  <si>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</si>
  <si>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</si>
  <si>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</si>
  <si>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</si>
  <si>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</si>
  <si>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</si>
  <si>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</si>
  <si>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</si>
  <si>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</si>
  <si>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</si>
  <si>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</si>
  <si>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</si>
  <si>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</si>
  <si>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</si>
  <si>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</si>
  <si>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</si>
  <si>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</si>
  <si>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</si>
  <si>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</si>
  <si>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</si>
  <si>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</si>
  <si>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</si>
  <si>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</si>
  <si>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</si>
  <si>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</si>
  <si>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</si>
  <si>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</si>
  <si>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</si>
  <si>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</si>
  <si>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</si>
  <si>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</si>
  <si>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</si>
  <si>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</si>
  <si>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</si>
  <si>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</si>
  <si>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</si>
  <si>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</si>
  <si>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</si>
  <si>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</si>
  <si>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</si>
  <si>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</si>
  <si>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</si>
  <si>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</si>
  <si>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</si>
  <si>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</si>
  <si>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</si>
  <si>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</si>
  <si>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</si>
  <si>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</si>
  <si>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</si>
  <si>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</si>
  <si>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</si>
  <si>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</si>
  <si>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</si>
  <si>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</si>
  <si>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</si>
  <si>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</si>
  <si>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</si>
  <si>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</si>
  <si>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</si>
  <si>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</si>
  <si>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</si>
  <si>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</si>
  <si>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</si>
  <si>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</si>
  <si>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</si>
  <si>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</si>
  <si>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</si>
  <si>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</si>
  <si>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</si>
  <si>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</si>
  <si>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</si>
  <si>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</si>
  <si>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</si>
  <si>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</si>
  <si>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</si>
  <si>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</si>
  <si>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</si>
  <si>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</si>
  <si>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</si>
  <si>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</si>
  <si>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</si>
  <si>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</si>
  <si>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</si>
  <si>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</si>
  <si>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</si>
  <si>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</si>
  <si>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</si>
  <si>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</si>
  <si>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</si>
  <si>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</si>
  <si>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</si>
  <si>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</si>
  <si>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</si>
  <si>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</si>
  <si>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</si>
  <si>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</si>
  <si>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</si>
  <si>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</si>
  <si>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</si>
  <si>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</si>
  <si>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</si>
  <si>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</si>
  <si>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</si>
  <si>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</si>
  <si>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</si>
  <si>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</si>
  <si>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</si>
  <si>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</si>
  <si>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</si>
  <si>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</si>
  <si>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</si>
  <si>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</si>
  <si>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</si>
  <si>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</si>
  <si>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</si>
  <si>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</si>
  <si>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</si>
  <si>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</si>
  <si>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</si>
  <si>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</si>
  <si>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</si>
  <si>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</si>
  <si>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</si>
  <si>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</si>
  <si>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</si>
  <si>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</si>
  <si>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</si>
  <si>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</si>
  <si>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</si>
  <si>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</si>
  <si>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</si>
  <si>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</si>
  <si>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</si>
  <si>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</si>
  <si>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</si>
  <si>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</si>
  <si>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</si>
  <si>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</si>
  <si>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</si>
  <si>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</si>
  <si>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</si>
  <si>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</si>
  <si>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</si>
  <si>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</si>
  <si>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</si>
  <si>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</si>
  <si>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</si>
  <si>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</si>
  <si>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</si>
  <si>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</si>
  <si>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</si>
  <si>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</si>
  <si>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</si>
  <si>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</si>
  <si>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</si>
  <si>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</si>
  <si>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</si>
  <si>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</si>
  <si>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</si>
  <si>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</si>
  <si>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</si>
  <si>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</si>
  <si>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</si>
  <si>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</si>
  <si>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</si>
  <si>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</si>
  <si>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</si>
  <si>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</si>
  <si>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</si>
  <si>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</si>
  <si>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</si>
  <si>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</si>
  <si>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</si>
  <si>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</si>
  <si>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</si>
  <si>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</si>
  <si>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</si>
  <si>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</si>
  <si>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</si>
  <si>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</si>
  <si>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</si>
  <si>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</si>
  <si>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</si>
  <si>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</si>
  <si>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</si>
  <si>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</si>
  <si>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</si>
  <si>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</si>
  <si>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</si>
  <si>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</si>
  <si>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</si>
  <si>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</si>
  <si>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</si>
  <si>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</si>
  <si>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</si>
  <si>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</si>
  <si>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</si>
  <si>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</si>
  <si>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</si>
  <si>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</si>
  <si>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</si>
  <si>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</si>
  <si>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</si>
  <si>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</si>
  <si>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</si>
  <si>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</si>
  <si>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</si>
  <si>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</si>
  <si>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</si>
  <si>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</si>
  <si>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</si>
  <si>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</si>
  <si>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</si>
  <si>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</si>
  <si>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</si>
  <si>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</si>
  <si>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</si>
  <si>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</si>
  <si>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</si>
  <si>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</si>
  <si>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</si>
  <si>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</si>
  <si>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</si>
  <si>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</si>
  <si>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</si>
  <si>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</si>
  <si>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</si>
  <si>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</si>
  <si>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</si>
  <si>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</si>
  <si>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</si>
  <si>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</si>
  <si>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</si>
  <si>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</si>
  <si>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</si>
  <si>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</si>
  <si>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</si>
  <si>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</si>
  <si>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</si>
  <si>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</si>
  <si>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</si>
  <si>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</si>
  <si>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</si>
  <si>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</si>
  <si>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</si>
  <si>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</si>
  <si>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</si>
  <si>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</si>
  <si>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</si>
  <si>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</si>
  <si>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</si>
  <si>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</si>
  <si>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</si>
  <si>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</si>
  <si>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</si>
  <si>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</si>
  <si>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</si>
  <si>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</si>
  <si>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</si>
  <si>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</si>
  <si>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</si>
  <si>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</si>
  <si>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</si>
  <si>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</si>
  <si>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</si>
  <si>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</si>
  <si>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</si>
  <si>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</si>
  <si>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</si>
  <si>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</si>
  <si>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</si>
  <si>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</si>
  <si>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</si>
  <si>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</si>
  <si>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</si>
  <si>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</si>
  <si>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</si>
  <si>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</si>
  <si>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</si>
  <si>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</si>
  <si>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</si>
  <si>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</si>
  <si>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</si>
  <si>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</si>
  <si>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</si>
  <si>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</si>
  <si>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</si>
  <si>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</si>
  <si>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</si>
  <si>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</si>
  <si>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</si>
  <si>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</si>
  <si>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</si>
  <si>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</si>
  <si>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</si>
  <si>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</si>
  <si>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</si>
  <si>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</si>
  <si>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</si>
  <si>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</si>
  <si>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</si>
  <si>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</si>
  <si>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</si>
  <si>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</si>
  <si>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</si>
  <si>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</si>
  <si>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</si>
  <si>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</si>
  <si>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</si>
  <si>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</si>
  <si>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</si>
  <si>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</si>
  <si>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</si>
  <si>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</si>
  <si>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</si>
  <si>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</si>
  <si>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</si>
  <si>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</si>
  <si>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</si>
  <si>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</si>
  <si>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</si>
  <si>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</si>
  <si>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</si>
  <si>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</si>
  <si>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</si>
  <si>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</si>
  <si>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</si>
  <si>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</si>
  <si>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</si>
  <si>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</si>
  <si>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</si>
  <si>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</si>
  <si>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</si>
  <si>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</si>
  <si>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</si>
  <si>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</si>
  <si>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</si>
  <si>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</si>
  <si>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</si>
  <si>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</si>
  <si>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</si>
  <si>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</si>
  <si>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</si>
  <si>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</si>
  <si>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</si>
  <si>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</si>
  <si>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</si>
  <si>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</si>
  <si>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</si>
  <si>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</si>
  <si>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</si>
  <si>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</si>
  <si>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</si>
  <si>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</si>
  <si>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</si>
  <si>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</si>
  <si>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</si>
  <si>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</si>
  <si>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</si>
  <si>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</si>
  <si>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</si>
  <si>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</si>
  <si>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</si>
  <si>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</si>
  <si>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</si>
  <si>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</si>
  <si>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</si>
  <si>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</si>
  <si>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</si>
  <si>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</si>
  <si>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</si>
  <si>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</si>
  <si>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</si>
  <si>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</si>
  <si>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</si>
  <si>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</si>
  <si>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</si>
  <si>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</si>
  <si>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</si>
  <si>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</si>
  <si>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</si>
  <si>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</si>
  <si>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</si>
  <si>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</si>
  <si>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</si>
  <si>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</si>
  <si>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</si>
  <si>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</si>
  <si>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</si>
  <si>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</si>
  <si>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</si>
  <si>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</si>
  <si>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</si>
  <si>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</si>
  <si>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</si>
  <si>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</si>
  <si>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</si>
  <si>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</si>
  <si>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</si>
  <si>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</si>
  <si>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</si>
  <si>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</si>
  <si>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</si>
  <si>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</si>
  <si>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</si>
  <si>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</si>
  <si>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</si>
  <si>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</si>
  <si>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</si>
  <si>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</si>
  <si>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</si>
  <si>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</si>
  <si>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</si>
  <si>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</si>
  <si>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</si>
  <si>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</si>
  <si>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</si>
  <si>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</si>
  <si>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</si>
  <si>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</si>
  <si>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</si>
  <si>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</si>
  <si>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</si>
  <si>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</si>
  <si>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</si>
  <si>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</si>
  <si>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</si>
  <si>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</si>
  <si>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</si>
  <si>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</si>
  <si>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</si>
  <si>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</si>
  <si>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</si>
  <si>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</si>
  <si>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</si>
  <si>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</si>
  <si>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</si>
  <si>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</si>
  <si>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</si>
  <si>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</si>
  <si>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</si>
  <si>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</si>
  <si>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</si>
  <si>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</si>
  <si>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</si>
  <si>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</si>
  <si>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</si>
  <si>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</si>
  <si>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</si>
  <si>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</si>
  <si>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</si>
  <si>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</si>
  <si>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</si>
  <si>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</si>
  <si>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</si>
  <si>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</si>
  <si>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</si>
  <si>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</si>
  <si>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</si>
  <si>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</si>
  <si>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</si>
  <si>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</si>
  <si>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</si>
  <si>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</si>
  <si>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</si>
  <si>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</si>
  <si>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</si>
  <si>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</si>
  <si>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</si>
  <si>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</si>
  <si>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</si>
  <si>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</si>
  <si>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</si>
  <si>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</si>
  <si>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</si>
  <si>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</si>
  <si>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</si>
  <si>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</si>
  <si>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</si>
  <si>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</si>
  <si>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</si>
  <si>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</si>
  <si>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</si>
  <si>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</si>
  <si>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</si>
  <si>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</si>
  <si>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</si>
  <si>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</si>
  <si>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</si>
  <si>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</si>
  <si>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</si>
  <si>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</si>
  <si>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</si>
  <si>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</si>
  <si>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</si>
  <si>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</si>
  <si>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</si>
  <si>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</si>
  <si>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</si>
  <si>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</si>
  <si>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</si>
  <si>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</si>
  <si>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</si>
  <si>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</si>
  <si>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</si>
  <si>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</si>
  <si>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</si>
  <si>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</si>
  <si>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</si>
  <si>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</si>
  <si>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</si>
  <si>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</si>
  <si>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</si>
  <si>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</si>
  <si>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</si>
  <si>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</si>
  <si>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</si>
  <si>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</si>
  <si>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</si>
  <si>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</si>
  <si>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</si>
  <si>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</si>
  <si>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</si>
  <si>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</si>
  <si>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</si>
  <si>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</si>
  <si>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</si>
  <si>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</si>
  <si>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</si>
  <si>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</si>
  <si>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</si>
  <si>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</si>
  <si>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</si>
  <si>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</si>
  <si>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</si>
  <si>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</si>
  <si>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</si>
  <si>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</si>
  <si>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</si>
  <si>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</si>
  <si>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</si>
  <si>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</si>
  <si>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</si>
  <si>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</si>
  <si>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</si>
  <si>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</si>
  <si>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</si>
  <si>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</si>
  <si>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</si>
  <si>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</si>
  <si>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</si>
  <si>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</si>
  <si>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</si>
  <si>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</si>
  <si>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</si>
  <si>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</si>
  <si>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</si>
  <si>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</si>
  <si>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</si>
  <si>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</si>
  <si>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</si>
  <si>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</si>
  <si>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</si>
  <si>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</si>
  <si>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</si>
  <si>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</si>
  <si>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</si>
  <si>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</si>
  <si>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</si>
  <si>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</si>
  <si>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</si>
  <si>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</si>
  <si>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</si>
  <si>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</si>
  <si>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</si>
  <si>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</si>
  <si>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</si>
  <si>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</si>
  <si>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</si>
  <si>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</si>
  <si>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</si>
  <si>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</si>
  <si>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</si>
  <si>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</si>
  <si>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</si>
  <si>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</si>
  <si>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</si>
  <si>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</si>
  <si>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</si>
  <si>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</si>
  <si>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</si>
  <si>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</si>
  <si>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</si>
  <si>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</si>
  <si>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</si>
  <si>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</si>
  <si>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</si>
  <si>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</si>
  <si>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</si>
  <si>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</si>
  <si>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</si>
  <si>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</si>
  <si>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</si>
  <si>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</si>
  <si>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</si>
  <si>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</si>
  <si>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</si>
  <si>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</si>
  <si>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</si>
  <si>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</si>
  <si>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</si>
  <si>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</si>
  <si>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</si>
  <si>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</si>
  <si>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</si>
  <si>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</si>
  <si>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</si>
  <si>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</si>
  <si>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</si>
  <si>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</si>
  <si>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</si>
  <si>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</si>
  <si>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</si>
  <si>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</si>
  <si>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</si>
  <si>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</si>
  <si>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</si>
  <si>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</si>
  <si>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</si>
  <si>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</si>
  <si>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</si>
  <si>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</si>
  <si>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</si>
  <si>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</si>
  <si>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</si>
  <si>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</si>
  <si>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</si>
  <si>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</si>
  <si>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</si>
  <si>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</si>
  <si>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</si>
  <si>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</si>
  <si>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</si>
  <si>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</si>
  <si>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</si>
  <si>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</si>
  <si>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</si>
  <si>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</si>
  <si>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</si>
  <si>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</si>
  <si>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</si>
  <si>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</si>
  <si>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</si>
  <si>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</si>
  <si>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</si>
  <si>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</si>
  <si>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</si>
  <si>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</si>
  <si>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</si>
  <si>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</si>
  <si>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</si>
  <si>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</si>
  <si>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</si>
  <si>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</si>
  <si>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</si>
  <si>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</si>
  <si>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</si>
  <si>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</si>
  <si>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</si>
  <si>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</si>
  <si>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</si>
  <si>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</si>
  <si>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</si>
  <si>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</si>
  <si>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</si>
  <si>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</si>
  <si>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</si>
  <si>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</si>
  <si>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</si>
  <si>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</si>
  <si>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</si>
  <si>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</si>
  <si>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</si>
  <si>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</si>
  <si>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</si>
  <si>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</si>
  <si>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</si>
  <si>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</si>
  <si>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</si>
  <si>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</si>
  <si>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</si>
  <si>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</si>
  <si>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</si>
  <si>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</si>
  <si>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</si>
  <si>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</si>
  <si>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</si>
  <si>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</si>
  <si>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</si>
  <si>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</si>
  <si>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</si>
  <si>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</si>
  <si>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</si>
  <si>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</si>
  <si>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</si>
  <si>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</si>
  <si>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</si>
  <si>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</si>
  <si>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</si>
  <si>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</si>
  <si>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</si>
  <si>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</si>
  <si>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</si>
  <si>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</si>
  <si>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</si>
  <si>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</si>
  <si>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</si>
  <si>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</si>
  <si>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</si>
  <si>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</si>
  <si>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</si>
  <si>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</si>
  <si>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</si>
  <si>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</si>
  <si>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</si>
  <si>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</si>
  <si>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</si>
  <si>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</si>
  <si>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</si>
  <si>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</si>
  <si>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</si>
  <si>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</si>
  <si>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</si>
  <si>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</si>
  <si>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</si>
  <si>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</si>
  <si>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</si>
  <si>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</si>
  <si>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</si>
  <si>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</si>
  <si>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</si>
  <si>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</si>
  <si>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</si>
  <si>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</si>
  <si>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</si>
  <si>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</si>
  <si>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</si>
  <si>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</si>
  <si>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</si>
  <si>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</si>
  <si>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</si>
  <si>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</si>
  <si>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</si>
  <si>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</si>
  <si>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</si>
  <si>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</si>
  <si>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</si>
  <si>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</si>
  <si>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</si>
  <si>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</si>
  <si>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</si>
  <si>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</si>
  <si>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</si>
  <si>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</si>
  <si>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</si>
  <si>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</si>
  <si>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</si>
  <si>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</si>
  <si>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</si>
  <si>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</si>
  <si>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</si>
  <si>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</si>
  <si>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</si>
  <si>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</si>
  <si>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</si>
  <si>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</si>
  <si>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</si>
  <si>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</si>
  <si>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</si>
  <si>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</si>
  <si>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</si>
  <si>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</si>
  <si>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</si>
  <si>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</si>
  <si>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</si>
  <si>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</si>
  <si>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</si>
  <si>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</si>
  <si>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</si>
  <si>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</si>
  <si>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</si>
  <si>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</si>
  <si>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</si>
  <si>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</si>
  <si>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</si>
  <si>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</si>
  <si>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</si>
  <si>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</si>
  <si>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</si>
  <si>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</si>
  <si>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</si>
  <si>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</si>
  <si>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</si>
  <si>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</si>
  <si>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</si>
  <si>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</si>
  <si>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</si>
  <si>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</si>
  <si>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</si>
  <si>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</si>
  <si>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</si>
  <si>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</si>
  <si>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</si>
  <si>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</si>
  <si>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</si>
  <si>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</si>
  <si>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</si>
  <si>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</si>
  <si>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</si>
  <si>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</si>
  <si>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</si>
  <si>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</si>
  <si>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</si>
  <si>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</si>
  <si>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</si>
  <si>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</si>
  <si>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</si>
  <si>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</si>
  <si>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</si>
  <si>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</si>
  <si>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</si>
  <si>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</si>
  <si>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</si>
  <si>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</si>
  <si>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</si>
  <si>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</si>
  <si>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</si>
  <si>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</si>
  <si>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</si>
  <si>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</si>
  <si>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</si>
  <si>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</si>
  <si>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</si>
  <si>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</si>
  <si>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</si>
  <si>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</si>
  <si>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</si>
  <si>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</si>
  <si>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</si>
  <si>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</si>
  <si>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</si>
  <si>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</si>
  <si>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</si>
  <si>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</si>
  <si>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</si>
  <si>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</si>
  <si>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</si>
  <si>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</si>
  <si>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</si>
  <si>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</si>
  <si>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</si>
  <si>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</si>
  <si>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</si>
  <si>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</si>
  <si>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</si>
  <si>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</si>
  <si>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</si>
  <si>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</si>
  <si>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</si>
  <si>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</si>
  <si>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</si>
  <si>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</si>
  <si>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</si>
  <si>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</si>
  <si>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</si>
  <si>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</si>
  <si>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</si>
  <si>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</si>
  <si>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</si>
  <si>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</si>
  <si>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</si>
  <si>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</si>
  <si>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</si>
  <si>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</si>
  <si>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</si>
  <si>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</si>
  <si>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</si>
  <si>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</si>
  <si>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</si>
  <si>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</si>
  <si>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</si>
  <si>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</si>
  <si>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</si>
  <si>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</si>
  <si>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</si>
  <si>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</si>
  <si>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</si>
  <si>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</si>
  <si>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</si>
  <si>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</si>
  <si>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</si>
  <si>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</si>
  <si>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</si>
  <si>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</si>
  <si>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</si>
  <si>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</si>
  <si>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</si>
  <si>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</si>
  <si>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</si>
  <si>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</si>
  <si>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</si>
  <si>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</si>
  <si>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</si>
  <si>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</si>
  <si>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</si>
  <si>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</si>
  <si>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</si>
  <si>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</si>
  <si>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</si>
  <si>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</si>
  <si>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</si>
  <si>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</si>
  <si>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</si>
  <si>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</si>
  <si>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</si>
  <si>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</si>
  <si>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</si>
  <si>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</si>
  <si>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</si>
  <si>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</si>
  <si>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</si>
  <si>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</si>
  <si>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</si>
  <si>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</si>
  <si>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</si>
  <si>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</si>
  <si>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</si>
  <si>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</si>
  <si>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</si>
  <si>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</si>
  <si>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</si>
  <si>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</si>
  <si>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</si>
  <si>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</si>
  <si>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</si>
  <si>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</si>
  <si>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</si>
  <si>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</si>
  <si>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</si>
  <si>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</si>
  <si>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</si>
  <si>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</si>
  <si>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</si>
  <si>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</si>
  <si>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</si>
  <si>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</si>
  <si>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</si>
  <si>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</si>
  <si>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</si>
  <si>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</si>
  <si>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</si>
  <si>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</si>
  <si>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</si>
  <si>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</si>
  <si>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</si>
  <si>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</si>
  <si>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</si>
  <si>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</si>
  <si>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</si>
  <si>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</si>
  <si>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</si>
  <si>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</si>
  <si>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</si>
  <si>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</si>
  <si>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</si>
  <si>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</si>
  <si>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</si>
  <si>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</si>
  <si>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</si>
  <si>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</si>
  <si>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</si>
  <si>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</si>
  <si>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</si>
  <si>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</si>
  <si>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</si>
  <si>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</si>
  <si>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</si>
  <si>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</si>
  <si>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</si>
  <si>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</si>
  <si>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</si>
  <si>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</si>
  <si>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</si>
  <si>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</si>
  <si>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</si>
  <si>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</si>
  <si>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</si>
  <si>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</si>
  <si>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</si>
  <si>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</si>
  <si>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</si>
  <si>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</si>
  <si>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</si>
  <si>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</si>
  <si>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</si>
  <si>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</si>
  <si>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</si>
  <si>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</si>
  <si>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</si>
  <si>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</si>
  <si>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</si>
  <si>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</si>
  <si>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</si>
  <si>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</si>
  <si>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</si>
  <si>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</si>
  <si>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</si>
  <si>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</si>
  <si>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</si>
  <si>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</si>
  <si>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</si>
  <si>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</si>
  <si>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</si>
  <si>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</si>
  <si>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</si>
  <si>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</si>
  <si>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</si>
  <si>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</si>
  <si>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</si>
  <si>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</si>
  <si>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</si>
  <si>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</si>
  <si>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</si>
  <si>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</si>
  <si>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</si>
  <si>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</si>
  <si>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</si>
  <si>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</si>
  <si>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</si>
  <si>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</si>
  <si>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</si>
  <si>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</si>
  <si>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</si>
  <si>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</si>
  <si>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</si>
  <si>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</si>
  <si>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</si>
  <si>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</si>
  <si>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</si>
  <si>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</si>
  <si>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</si>
  <si>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</si>
  <si>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</si>
  <si>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</si>
  <si>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</si>
  <si>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</si>
  <si>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</si>
  <si>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</si>
  <si>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</si>
  <si>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</si>
  <si>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</si>
  <si>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</si>
  <si>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</si>
  <si>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</si>
  <si>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</si>
  <si>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</si>
  <si>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</si>
  <si>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</si>
  <si>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</si>
  <si>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</si>
  <si>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</si>
  <si>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</si>
  <si>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</si>
  <si>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</si>
  <si>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</si>
  <si>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</si>
  <si>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</si>
  <si>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</si>
  <si>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</si>
  <si>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</si>
  <si>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</si>
  <si>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</si>
  <si>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</si>
  <si>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</si>
  <si>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</si>
  <si>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</si>
  <si>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</si>
  <si>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</si>
  <si>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</si>
  <si>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</si>
  <si>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</si>
  <si>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</si>
  <si>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</si>
  <si>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</si>
  <si>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</si>
  <si>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</si>
  <si>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</si>
  <si>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</si>
  <si>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</si>
  <si>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</si>
  <si>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</si>
  <si>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</si>
  <si>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</si>
  <si>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</si>
  <si>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</si>
  <si>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</si>
  <si>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</si>
  <si>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</si>
  <si>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</si>
  <si>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</si>
  <si>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</si>
  <si>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</si>
  <si>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</si>
  <si>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</si>
  <si>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</si>
  <si>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</si>
  <si>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</si>
  <si>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</si>
  <si>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</si>
  <si>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</si>
  <si>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</si>
  <si>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</si>
  <si>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</si>
  <si>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</si>
  <si>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</si>
  <si>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</si>
  <si>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</si>
  <si>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</si>
  <si>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</si>
  <si>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</si>
  <si>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</si>
  <si>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</si>
  <si>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</si>
  <si>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</si>
  <si>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</si>
  <si>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</si>
  <si>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</si>
  <si>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</si>
  <si>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</si>
  <si>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</si>
  <si>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</si>
  <si>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</si>
  <si>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</si>
  <si>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</si>
  <si>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</si>
  <si>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</si>
  <si>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</si>
  <si>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</si>
  <si>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</si>
  <si>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</si>
  <si>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</si>
  <si>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</si>
  <si>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</si>
  <si>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</si>
  <si>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</si>
  <si>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</si>
  <si>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</si>
  <si>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</si>
  <si>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</si>
  <si>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</si>
  <si>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</si>
  <si>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</si>
  <si>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</si>
  <si>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</si>
  <si>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</si>
  <si>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</si>
  <si>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</si>
  <si>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</si>
  <si>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</si>
  <si>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</si>
  <si>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</si>
  <si>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</si>
  <si>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</si>
  <si>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</si>
  <si>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</si>
  <si>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</si>
  <si>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</si>
  <si>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</si>
  <si>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</si>
  <si>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</si>
  <si>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</si>
  <si>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</si>
  <si>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</si>
  <si>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</si>
  <si>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</si>
  <si>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</si>
  <si>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</si>
  <si>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</si>
  <si>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</si>
  <si>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</si>
  <si>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</si>
  <si>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</si>
  <si>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</si>
  <si>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</si>
  <si>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</si>
  <si>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</si>
  <si>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</si>
  <si>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</si>
  <si>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</si>
  <si>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</si>
  <si>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</si>
  <si>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</si>
  <si>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</si>
  <si>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</si>
  <si>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</si>
  <si>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</si>
  <si>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</si>
  <si>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</si>
  <si>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</si>
  <si>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</si>
  <si>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</si>
  <si>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</si>
  <si>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</si>
  <si>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</si>
  <si>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</si>
  <si>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</si>
  <si>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</si>
  <si>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</si>
  <si>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</si>
  <si>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</si>
  <si>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</si>
  <si>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</si>
  <si>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</si>
  <si>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</si>
  <si>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</si>
  <si>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</si>
  <si>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</si>
  <si>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</si>
  <si>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</si>
  <si>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</si>
  <si>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</si>
  <si>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</si>
  <si>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</si>
  <si>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</si>
  <si>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</si>
  <si>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</si>
  <si>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</si>
  <si>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</si>
  <si>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</si>
  <si>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</si>
  <si>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</si>
  <si>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</si>
  <si>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</si>
  <si>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</si>
  <si>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</si>
  <si>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</si>
  <si>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</si>
  <si>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</si>
  <si>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</si>
  <si>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</si>
  <si>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</si>
  <si>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</si>
  <si>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</si>
  <si>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</si>
  <si>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</si>
  <si>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</si>
  <si>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</si>
  <si>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</si>
  <si>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</si>
  <si>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</si>
  <si>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</si>
  <si>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</si>
  <si>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</si>
  <si>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</si>
  <si>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</si>
  <si>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</si>
  <si>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</si>
  <si>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</si>
  <si>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</si>
  <si>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</si>
  <si>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</si>
  <si>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</si>
  <si>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</si>
  <si>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</si>
  <si>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</si>
  <si>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</si>
  <si>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</si>
  <si>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</si>
  <si>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</si>
  <si>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</si>
  <si>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</si>
  <si>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</si>
  <si>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</si>
  <si>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</si>
  <si>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</si>
  <si>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</si>
  <si>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</si>
  <si>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</si>
  <si>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</si>
  <si>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</si>
  <si>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</si>
  <si>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</si>
  <si>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</si>
  <si>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</si>
  <si>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</si>
  <si>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</si>
  <si>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</si>
  <si>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</si>
  <si>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</si>
  <si>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</si>
  <si>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</si>
  <si>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</si>
  <si>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</si>
  <si>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</si>
  <si>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</si>
  <si>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</si>
  <si>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</si>
  <si>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</si>
  <si>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</si>
  <si>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</si>
  <si>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</si>
  <si>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</si>
  <si>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</si>
  <si>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</si>
  <si>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</si>
  <si>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</si>
  <si>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</si>
  <si>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</si>
  <si>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</si>
  <si>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</si>
  <si>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</si>
  <si>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</si>
  <si>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</si>
  <si>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</si>
  <si>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</si>
  <si>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</si>
  <si>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</si>
  <si>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</si>
  <si>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</si>
  <si>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</si>
  <si>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</si>
  <si>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</si>
  <si>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</si>
  <si>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</si>
  <si>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</si>
  <si>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</si>
  <si>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</si>
  <si>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</si>
  <si>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</si>
  <si>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</si>
  <si>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</si>
  <si>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</si>
  <si>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</si>
  <si>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</si>
  <si>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</si>
  <si>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</si>
  <si>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</si>
  <si>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</si>
  <si>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</si>
  <si>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</si>
  <si>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</si>
  <si>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</si>
  <si>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</si>
  <si>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</si>
  <si>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</si>
  <si>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</si>
  <si>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</si>
  <si>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</si>
  <si>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</si>
  <si>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</si>
  <si>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</si>
  <si>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</si>
  <si>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</si>
  <si>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</si>
  <si>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</si>
  <si>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</si>
  <si>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</si>
  <si>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</si>
  <si>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</si>
  <si>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</si>
  <si>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</si>
  <si>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</si>
  <si>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</si>
  <si>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</si>
  <si>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</si>
  <si>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</si>
  <si>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</si>
  <si>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</si>
  <si>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</si>
  <si>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</si>
  <si>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</si>
  <si>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</si>
  <si>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</si>
  <si>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</si>
  <si>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</si>
  <si>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</si>
  <si>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</si>
  <si>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</si>
  <si>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</si>
  <si>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</si>
  <si>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</si>
  <si>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</si>
  <si>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</si>
  <si>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</si>
  <si>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</si>
  <si>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</si>
  <si>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</si>
  <si>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</si>
  <si>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</si>
  <si>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</si>
  <si>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</si>
  <si>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</si>
  <si>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</si>
  <si>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</si>
  <si>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</si>
  <si>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</si>
  <si>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</si>
  <si>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</si>
  <si>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</si>
  <si>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</si>
  <si>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</si>
  <si>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</si>
  <si>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</si>
  <si>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</si>
  <si>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</si>
  <si>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</si>
  <si>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</si>
  <si>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</si>
  <si>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</si>
  <si>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</si>
  <si>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</si>
  <si>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</si>
  <si>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</si>
  <si>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</si>
  <si>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</si>
  <si>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</si>
  <si>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</si>
  <si>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</si>
  <si>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</si>
  <si>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</si>
  <si>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</si>
  <si>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</si>
  <si>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</si>
  <si>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</si>
  <si>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</si>
  <si>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</si>
  <si>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</si>
  <si>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</si>
  <si>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</si>
  <si>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</si>
  <si>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</si>
  <si>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</si>
  <si>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</si>
  <si>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</si>
  <si>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</si>
  <si>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</si>
  <si>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</si>
  <si>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</si>
  <si>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</si>
  <si>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</si>
  <si>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</si>
  <si>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</si>
  <si>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</si>
  <si>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</si>
  <si>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</si>
  <si>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</si>
  <si>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</si>
  <si>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</si>
  <si>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</si>
  <si>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</si>
  <si>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</si>
  <si>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</si>
  <si>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</si>
  <si>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</si>
  <si>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</si>
  <si>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</si>
  <si>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</si>
  <si>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</si>
  <si>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</si>
  <si>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</si>
  <si>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</si>
  <si>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</si>
  <si>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</si>
  <si>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</si>
  <si>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</si>
  <si>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</si>
  <si>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</si>
  <si>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</si>
  <si>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</si>
  <si>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</si>
  <si>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</si>
  <si>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</si>
  <si>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</si>
  <si>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</si>
  <si>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</si>
  <si>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</si>
  <si>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</si>
  <si>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</si>
  <si>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</si>
  <si>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</si>
  <si>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</si>
  <si>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</si>
  <si>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</si>
  <si>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</si>
  <si>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</si>
  <si>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</si>
  <si>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</si>
  <si>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</si>
  <si>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</si>
  <si>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</si>
  <si>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</si>
  <si>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</si>
  <si>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</si>
  <si>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</si>
  <si>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</si>
  <si>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</si>
  <si>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</si>
  <si>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</si>
  <si>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</si>
  <si>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</si>
  <si>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</si>
  <si>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</si>
  <si>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</si>
  <si>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</si>
  <si>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</si>
  <si>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</si>
  <si>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</si>
  <si>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</si>
  <si>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</si>
  <si>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</si>
  <si>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</si>
  <si>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</si>
  <si>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</si>
  <si>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</si>
  <si>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</si>
  <si>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</si>
  <si>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</si>
  <si>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</si>
  <si>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</si>
  <si>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</si>
  <si>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</si>
  <si>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</si>
  <si>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</si>
  <si>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</si>
  <si>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</si>
  <si>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</si>
  <si>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</si>
  <si>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</si>
  <si>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</si>
  <si>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</si>
  <si>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</si>
  <si>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</si>
  <si>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</si>
  <si>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</si>
  <si>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</si>
  <si>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</si>
  <si>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</si>
  <si>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</si>
  <si>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</si>
  <si>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</si>
  <si>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</si>
  <si>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</si>
  <si>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</si>
  <si>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</si>
  <si>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</si>
  <si>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</si>
  <si>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</si>
  <si>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</si>
  <si>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</si>
  <si>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</si>
  <si>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</si>
  <si>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</si>
  <si>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</si>
  <si>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</si>
  <si>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</si>
  <si>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</si>
  <si>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</si>
  <si>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</si>
  <si>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</si>
  <si>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</si>
  <si>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</si>
  <si>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</si>
  <si>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</si>
  <si>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</si>
  <si>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</si>
  <si>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</si>
  <si>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</si>
  <si>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</si>
  <si>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</si>
  <si>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</si>
  <si>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</si>
  <si>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</si>
  <si>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</si>
  <si>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</si>
  <si>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</si>
  <si>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</si>
  <si>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</si>
  <si>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</si>
  <si>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</si>
  <si>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</si>
  <si>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</si>
  <si>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</si>
  <si>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</si>
  <si>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</si>
  <si>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</si>
  <si>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</si>
  <si>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</si>
  <si>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</si>
  <si>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</si>
  <si>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</si>
  <si>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</si>
  <si>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</si>
  <si>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</si>
  <si>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</si>
  <si>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</si>
  <si>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</si>
  <si>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</si>
  <si>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</si>
  <si>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</si>
  <si>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</si>
  <si>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</si>
  <si>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</si>
  <si>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</si>
  <si>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</si>
  <si>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</si>
  <si>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</si>
  <si>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</si>
  <si>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</si>
  <si>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</si>
  <si>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</si>
  <si>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</si>
  <si>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</si>
  <si>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</si>
  <si>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</si>
  <si>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</si>
  <si>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</si>
  <si>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</si>
  <si>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</si>
  <si>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</si>
  <si>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</si>
  <si>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</si>
  <si>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</si>
  <si>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</si>
  <si>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</si>
  <si>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</si>
  <si>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</si>
  <si>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</si>
  <si>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</si>
  <si>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</si>
  <si>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</si>
  <si>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</si>
  <si>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</si>
  <si>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</si>
  <si>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</si>
  <si>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</si>
  <si>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</si>
  <si>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</si>
  <si>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</si>
  <si>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</si>
  <si>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</si>
  <si>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</si>
  <si>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</si>
  <si>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</si>
  <si>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</si>
  <si>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</si>
  <si>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</si>
  <si>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</si>
  <si>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</si>
  <si>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</si>
  <si>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</si>
  <si>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</si>
  <si>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</si>
  <si>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</si>
  <si>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</si>
  <si>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</si>
  <si>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</si>
  <si>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</si>
  <si>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</si>
  <si>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</si>
  <si>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</si>
  <si>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</si>
  <si>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</si>
  <si>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</si>
  <si>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</si>
  <si>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</si>
  <si>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</si>
  <si>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</si>
  <si>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</si>
  <si>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</si>
  <si>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</si>
  <si>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</si>
  <si>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</si>
  <si>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</si>
  <si>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</si>
  <si>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</si>
  <si>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</si>
  <si>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</si>
  <si>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</si>
  <si>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</si>
  <si>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</si>
  <si>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</si>
  <si>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</si>
  <si>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</si>
  <si>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</si>
  <si>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</si>
  <si>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</si>
  <si>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</si>
  <si>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</si>
  <si>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</si>
  <si>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</si>
  <si>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</si>
  <si>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</si>
  <si>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</si>
  <si>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</si>
  <si>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</si>
  <si>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</si>
  <si>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</si>
  <si>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</si>
  <si>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</si>
  <si>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</si>
  <si>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</si>
  <si>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</si>
  <si>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</si>
  <si>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</si>
  <si>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</si>
  <si>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</si>
  <si>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</si>
  <si>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</si>
  <si>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</si>
  <si>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</si>
  <si>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</si>
  <si>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</si>
  <si>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</si>
  <si>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</si>
  <si>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</si>
  <si>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</si>
  <si>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</si>
  <si>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</si>
  <si>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</si>
  <si>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</si>
  <si>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</si>
  <si>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</si>
  <si>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</si>
  <si>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</si>
  <si>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</si>
  <si>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</si>
  <si>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</si>
  <si>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</si>
  <si>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</si>
  <si>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</si>
  <si>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</si>
  <si>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</si>
  <si>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</si>
  <si>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</si>
  <si>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</si>
  <si>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</si>
  <si>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</si>
  <si>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</si>
  <si>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</si>
  <si>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</si>
  <si>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</si>
  <si>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</si>
  <si>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</si>
  <si>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</si>
  <si>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</si>
  <si>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</si>
  <si>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</si>
  <si>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</si>
  <si>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</si>
  <si>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</si>
  <si>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</si>
  <si>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</si>
  <si>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</si>
  <si>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</si>
  <si>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</si>
  <si>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</si>
  <si>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RESGUARDO INDIGENA ZENU SAN ANDRES DE SOTAVENTO CORDOBA SUCRE CABILDO MENOR INDIGENA DE BABILONIA</t>
  </si>
  <si>
    <t>70-0320-2017</t>
  </si>
  <si>
    <t>70-0121-2016</t>
  </si>
  <si>
    <t>70-352-2016</t>
  </si>
  <si>
    <t>70-0531-2016</t>
  </si>
  <si>
    <t>70-0630-2016</t>
  </si>
  <si>
    <t>70-0381-2014</t>
  </si>
  <si>
    <t>70-0312-2013</t>
  </si>
  <si>
    <t>02-12-2019</t>
  </si>
  <si>
    <t>02-12-2018</t>
  </si>
  <si>
    <t>001-01-2015</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</si>
  <si>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</si>
  <si>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</si>
  <si>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</si>
  <si>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</si>
  <si>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</si>
  <si>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</si>
  <si>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Luzmila Hernandez Villadiego</t>
  </si>
  <si>
    <t>Luzmila Hernandez v</t>
  </si>
  <si>
    <t>CLL 3C  23W  APTO 1</t>
  </si>
  <si>
    <t>asofamcore@gmail.com</t>
  </si>
  <si>
    <t>REGUARDO INDIGENA ZENU SAN ANDRES DE SOTAVENTO CORDOBA- SUCRE TERRITORIO DE SINCELEJO CABILDO MENOR INGENA DE BABILONIA</t>
  </si>
  <si>
    <t xml:space="preserve">FUNDACION AL SERVICIO REGIONAL FUNDASER </t>
  </si>
  <si>
    <t xml:space="preserve">CENTRO EDUCATIVO PLAZA SESAMO </t>
  </si>
  <si>
    <t>003-03-012018</t>
  </si>
  <si>
    <t>001-001-2019</t>
  </si>
  <si>
    <t>20222017</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</si>
  <si>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</si>
  <si>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</si>
  <si>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</si>
  <si>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</si>
  <si>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</si>
  <si>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</si>
  <si>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</si>
  <si>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</si>
  <si>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Wendy Jhohana Trujillo Arrieta</t>
  </si>
  <si>
    <t>CRA 22F Nro 33 - 176 CASA 30 URB. BUENOS AIRES</t>
  </si>
  <si>
    <t>3015571707</t>
  </si>
  <si>
    <t>CLL 18 N 16 05</t>
  </si>
  <si>
    <t>codescosucre@gmai.com</t>
  </si>
  <si>
    <t>ALCALDIA MUNICIPAL DEL ROBLE SUCRE</t>
  </si>
  <si>
    <t>70233CCPS003002016</t>
  </si>
  <si>
    <t>7002132020</t>
  </si>
  <si>
    <t>7002062020</t>
  </si>
  <si>
    <t>IMPLEMENTACION DEL CENTRO DE DESARROLLO INFANTIL(PIMPONES DEL SABER) EN EL MUNICPIO DEL ROBRE SUCRE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</si>
  <si>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</si>
  <si>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7001452020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</si>
  <si>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</si>
  <si>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JENNY JOHANNA SALGADO MEJIA</t>
  </si>
  <si>
    <t xml:space="preserve"> SINCELEJO -SUCRE CALLE 35 A 17 A 90 BARRIO EL ZUMBADO</t>
  </si>
  <si>
    <t>CRA 16 C # 33 92 S/LEJO</t>
  </si>
  <si>
    <t>funproeso@gmail.com</t>
  </si>
  <si>
    <t>ICBF - CORDOBA</t>
  </si>
  <si>
    <t>ICBF - AMAZONAS</t>
  </si>
  <si>
    <t>BRINDAR ATENCION A LA PRIMERA INFANCIA NIÑOS Y NIÑAS MENORES DE CINCO (5) AÑOS AÑOS  CON VULNERABILIDAD ECONOMICA, SOCIAL, PRIORITARIAMENTE A QUIENES POR RAZONES DE TRABAJO DE SUS PADRES O ADULTOS RESPONSABLES DE SU CUIDAD PERMANECEN SOLOS TEMPORALMENTE Y A LOS HIJOS DE FAMILIAS EN SITUACION DE DEZPLAZAMIENTO</t>
  </si>
  <si>
    <t>BRINDAR ATENCION A LA PRIMERA INFANCIA NIÑOS Y NIÑAS MENORES DE CINCO (5) AÑOS, DE FAMILIAS EN SITUACION DE VULNERABILIDAD ECONOMICA, SOCIAL, CULTURAL, NUTRICIONAL Y PSICOAFECTIVA, A TRAVEZ DE LOS HOGARES COMUNITARIOS DE BIENESTAR MODALIDADES  0-5 AÑOS EN LAS SIGUIENTES FORMAS DE ATENCION: FAMILIARES, MULTIPLES, GRUPALES Y EN LA MODALIDAD FAMI: APOYAR A LAS FAMILIAS EN DESARROLLO CON MUJERES GESTANTES Y MADRES LACTANTES Y NIÑOS Y NIÑAS MENORES DE DOS AÑOS QUE SE ENCUENTREN EN VULNERABILIDAD.</t>
  </si>
  <si>
    <t>PRESTAR LOS SERVICION DE EDUCACION INICAL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</si>
  <si>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ATENDER A LA PRIMERA INFANCIA EN EL MARCO DE LA ESTRATEGIA DE " CERO A SIEMPRE" DE CONFORMIDAD CON LOS  DIRECTRICES, LIENAMIENTOS Y PARAMETROS ESTABLECIDOS POR ICBF, ASI COMO REGULAR LAS RELACIONES ENTRE LAS PARTES DERIVADAS DE LA ESTREGA DE LA APORTES DEL ICBF AL CONTRATISTA, PARA QUE ESTE ASUMA CON SU PERSONAL Y BAJO SU EXCLUSIVA RESPONSABILIDAD DICHA ATENCION.</t>
  </si>
  <si>
    <t>PRESTAR LOS SERVICION DE EDUCACION INICAL EN EL MARCO DE LA ATENCION INTEGRAL EN DESARROLLO INFANTIL CDI,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</si>
  <si>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CONSORCIO INTERCULTURAL 2021</t>
  </si>
  <si>
    <t>CLL 14N 3B 34</t>
  </si>
  <si>
    <t>7588090</t>
  </si>
  <si>
    <t>frutoz@hotmail.com</t>
  </si>
  <si>
    <t>BERTA PAOLA RIVERA QUIROZ</t>
  </si>
  <si>
    <t>2021-23-10000817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</si>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</sst>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0.00"/>
    <numFmt numFmtId="171" formatCode="&quot;$&quot;#,##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Protection="1">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ont="1" applyFill="1" applyBorder="1" applyAlignment="1" applyProtection="1">
      <alignment horizontal="right" vertical="center"/>
      <protection locked="0"/>
    </xf>
    <xf numFmtId="9" fontId="3" fillId="3" borderId="1" xfId="3" applyNumberFormat="1" applyFont="1" applyFill="1" applyBorder="1" applyAlignment="1" applyProtection="1">
      <alignment horizontal="center" vertical="center"/>
      <protection locked="0"/>
    </xf>
    <xf numFmtId="0" fontId="0" fillId="3" borderId="41" xfId="0" applyFont="1" applyFill="1" applyBorder="1" applyProtection="1">
      <protection locked="0"/>
    </xf>
    <xf numFmtId="14" fontId="0" fillId="3" borderId="41" xfId="0" applyNumberFormat="1" applyFont="1" applyFill="1" applyBorder="1" applyProtection="1">
      <protection locked="0"/>
    </xf>
    <xf numFmtId="0" fontId="0" fillId="3" borderId="42" xfId="0" applyFont="1" applyFill="1" applyBorder="1" applyProtection="1">
      <protection locked="0"/>
    </xf>
    <xf numFmtId="14" fontId="0" fillId="3" borderId="42" xfId="0" applyNumberFormat="1" applyFont="1" applyFill="1" applyBorder="1" applyProtection="1">
      <protection locked="0"/>
    </xf>
    <xf numFmtId="170" fontId="0" fillId="3" borderId="41" xfId="0" applyNumberFormat="1" applyFont="1" applyFill="1" applyBorder="1" applyProtection="1">
      <protection locked="0"/>
    </xf>
    <xf numFmtId="49" fontId="3" fillId="3" borderId="42" xfId="0" applyNumberFormat="1" applyFont="1" applyFill="1" applyBorder="1" applyAlignment="1" applyProtection="1">
      <alignment horizontal="center" vertical="center" wrapText="1"/>
      <protection locked="0"/>
    </xf>
    <xf numFmtId="171" fontId="0" fillId="3" borderId="42" xfId="0" applyNumberFormat="1" applyFont="1" applyFill="1" applyBorder="1" applyProtection="1">
      <protection locked="0"/>
    </xf>
    <xf numFmtId="170" fontId="0" fillId="3" borderId="42" xfId="0" applyNumberFormat="1" applyFont="1" applyFill="1" applyBorder="1" applyProtection="1">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G3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44194.941721527779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73" t="str">
        <f>HYPERLINK("#Integrante_1!A109","CAPACIDAD RESIDUAL")</f>
        <v>CAPACIDAD RESIDUAL</v>
      </c>
      <c r="F8" s="274"/>
      <c r="G8" s="275"/>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73" t="str">
        <f>HYPERLINK("#Integrante_1!A162","TALENTO HUMANO")</f>
        <v>TALENTO HUMANO</v>
      </c>
      <c r="F9" s="274"/>
      <c r="G9" s="275"/>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73" t="str">
        <f>HYPERLINK("#Integrante_1!F162","INFRAESTRUCTURA")</f>
        <v>INFRAESTRUCTURA</v>
      </c>
      <c r="F10" s="274"/>
      <c r="G10" s="275"/>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901223062</v>
      </c>
      <c r="C20" s="5"/>
      <c r="D20" s="73"/>
      <c r="E20" s="153" t="s">
        <v>2669</v>
      </c>
      <c r="F20" s="200" t="s">
        <v>2740</v>
      </c>
      <c r="G20" s="5"/>
      <c r="H20" s="276"/>
      <c r="I20" s="142" t="s">
        <v>220</v>
      </c>
      <c r="J20" s="143" t="s">
        <v>507</v>
      </c>
      <c r="K20" s="144">
        <v>3958681674</v>
      </c>
      <c r="L20" s="145"/>
      <c r="M20" s="145">
        <v>44561</v>
      </c>
      <c r="N20" s="128">
        <f>+(M20-L20)/30</f>
        <v>1485.3666666666666</v>
      </c>
      <c r="O20" s="131"/>
      <c r="U20" s="127"/>
      <c r="V20" s="106">
        <f ca="1">NOW()</f>
        <v>44194.941721527779</v>
      </c>
      <c r="W20" s="106">
        <f ca="1">NOW()</f>
        <v>44194.941721527779</v>
      </c>
    </row>
    <row r="21" spans="1:23" ht="30" customHeight="1" outlineLevel="1" x14ac:dyDescent="0.25">
      <c r="A21" s="9"/>
      <c r="B21" s="71"/>
      <c r="C21" s="5"/>
      <c r="D21" s="5"/>
      <c r="E21" s="5"/>
      <c r="F21" s="5"/>
      <c r="G21" s="5"/>
      <c r="H21" s="70"/>
      <c r="I21" s="142" t="s">
        <v>220</v>
      </c>
      <c r="J21" s="143" t="s">
        <v>507</v>
      </c>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ASOCIACIÓN SOCIAL DE RESILENCIA CON IMPACTO INTEGRAL EN FAMILIA Y COMUNIDADES</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2671</v>
      </c>
      <c r="C48" s="111" t="s">
        <v>31</v>
      </c>
      <c r="D48" s="116" t="s">
        <v>2682</v>
      </c>
      <c r="E48" s="188">
        <v>43076</v>
      </c>
      <c r="F48" s="188">
        <v>43312</v>
      </c>
      <c r="G48" s="165">
        <f>IF(AND(E48&lt;&gt;"",F48&lt;&gt;""),((F48-E48)/30),"")</f>
        <v>7.8666666666666663</v>
      </c>
      <c r="H48" s="189" t="s">
        <v>2692</v>
      </c>
      <c r="I48" s="116" t="s">
        <v>453</v>
      </c>
      <c r="J48" s="116" t="s">
        <v>967</v>
      </c>
      <c r="K48" s="118">
        <v>596477976</v>
      </c>
      <c r="L48" s="119" t="s">
        <v>1148</v>
      </c>
      <c r="M48" s="174"/>
      <c r="N48" s="119" t="s">
        <v>27</v>
      </c>
      <c r="O48" s="119" t="s">
        <v>1148</v>
      </c>
      <c r="P48" s="79"/>
    </row>
    <row r="49" spans="1:16" s="6" customFormat="1" ht="24.75" customHeight="1" x14ac:dyDescent="0.25">
      <c r="A49" s="136">
        <v>2</v>
      </c>
      <c r="B49" s="117" t="s">
        <v>2671</v>
      </c>
      <c r="C49" s="111" t="s">
        <v>31</v>
      </c>
      <c r="D49" s="116" t="s">
        <v>2683</v>
      </c>
      <c r="E49" s="188">
        <v>42405</v>
      </c>
      <c r="F49" s="188">
        <v>42521</v>
      </c>
      <c r="G49" s="165">
        <f t="shared" ref="G49:G107" si="2">IF(AND(E49&lt;&gt;"",F49&lt;&gt;""),((F49-E49)/30),"")</f>
        <v>3.8666666666666667</v>
      </c>
      <c r="H49" s="189" t="s">
        <v>2693</v>
      </c>
      <c r="I49" s="116" t="s">
        <v>453</v>
      </c>
      <c r="J49" s="116" t="s">
        <v>967</v>
      </c>
      <c r="K49" s="118">
        <v>155497749</v>
      </c>
      <c r="L49" s="119" t="s">
        <v>1148</v>
      </c>
      <c r="M49" s="174"/>
      <c r="N49" s="119" t="s">
        <v>27</v>
      </c>
      <c r="O49" s="119" t="s">
        <v>26</v>
      </c>
      <c r="P49" s="79"/>
    </row>
    <row r="50" spans="1:16" s="6" customFormat="1" ht="24.75" customHeight="1" x14ac:dyDescent="0.25">
      <c r="A50" s="136">
        <v>3</v>
      </c>
      <c r="B50" s="117" t="s">
        <v>2671</v>
      </c>
      <c r="C50" s="111" t="s">
        <v>31</v>
      </c>
      <c r="D50" s="116" t="s">
        <v>2684</v>
      </c>
      <c r="E50" s="188">
        <v>42522</v>
      </c>
      <c r="F50" s="188">
        <v>42674</v>
      </c>
      <c r="G50" s="165">
        <f t="shared" si="2"/>
        <v>5.0666666666666664</v>
      </c>
      <c r="H50" s="189" t="s">
        <v>2692</v>
      </c>
      <c r="I50" s="116" t="s">
        <v>453</v>
      </c>
      <c r="J50" s="116" t="s">
        <v>967</v>
      </c>
      <c r="K50" s="113">
        <v>275275584</v>
      </c>
      <c r="L50" s="119" t="s">
        <v>1148</v>
      </c>
      <c r="M50" s="174"/>
      <c r="N50" s="119" t="s">
        <v>27</v>
      </c>
      <c r="O50" s="119" t="s">
        <v>26</v>
      </c>
      <c r="P50" s="79"/>
    </row>
    <row r="51" spans="1:16" s="6" customFormat="1" ht="24.75" customHeight="1" outlineLevel="1" x14ac:dyDescent="0.25">
      <c r="A51" s="136">
        <v>4</v>
      </c>
      <c r="B51" s="117" t="s">
        <v>2671</v>
      </c>
      <c r="C51" s="111" t="s">
        <v>31</v>
      </c>
      <c r="D51" s="116" t="s">
        <v>2685</v>
      </c>
      <c r="E51" s="188">
        <v>42676</v>
      </c>
      <c r="F51" s="188">
        <v>43312</v>
      </c>
      <c r="G51" s="165">
        <f t="shared" si="2"/>
        <v>21.2</v>
      </c>
      <c r="H51" s="189" t="s">
        <v>2694</v>
      </c>
      <c r="I51" s="116" t="s">
        <v>453</v>
      </c>
      <c r="J51" s="116" t="s">
        <v>967</v>
      </c>
      <c r="K51" s="113">
        <v>281713368</v>
      </c>
      <c r="L51" s="119" t="s">
        <v>1148</v>
      </c>
      <c r="M51" s="174"/>
      <c r="N51" s="119" t="s">
        <v>27</v>
      </c>
      <c r="O51" s="119" t="s">
        <v>26</v>
      </c>
      <c r="P51" s="79"/>
    </row>
    <row r="52" spans="1:16" s="7" customFormat="1" ht="24.75" customHeight="1" outlineLevel="1" x14ac:dyDescent="0.25">
      <c r="A52" s="137">
        <v>5</v>
      </c>
      <c r="B52" s="117" t="s">
        <v>2671</v>
      </c>
      <c r="C52" s="111" t="s">
        <v>31</v>
      </c>
      <c r="D52" s="116" t="s">
        <v>2686</v>
      </c>
      <c r="E52" s="188">
        <v>42720</v>
      </c>
      <c r="F52" s="188">
        <v>43084</v>
      </c>
      <c r="G52" s="165">
        <f t="shared" si="2"/>
        <v>12.133333333333333</v>
      </c>
      <c r="H52" s="117" t="s">
        <v>2695</v>
      </c>
      <c r="I52" s="116" t="s">
        <v>453</v>
      </c>
      <c r="J52" s="116" t="s">
        <v>967</v>
      </c>
      <c r="K52" s="118">
        <v>1153656587</v>
      </c>
      <c r="L52" s="119" t="s">
        <v>1148</v>
      </c>
      <c r="M52" s="174"/>
      <c r="N52" s="119" t="s">
        <v>27</v>
      </c>
      <c r="O52" s="119" t="s">
        <v>26</v>
      </c>
      <c r="P52" s="80"/>
    </row>
    <row r="53" spans="1:16" s="7" customFormat="1" ht="24.75" customHeight="1" outlineLevel="1" x14ac:dyDescent="0.25">
      <c r="A53" s="137">
        <v>6</v>
      </c>
      <c r="B53" s="117" t="s">
        <v>2671</v>
      </c>
      <c r="C53" s="111" t="s">
        <v>31</v>
      </c>
      <c r="D53" s="116" t="s">
        <v>2687</v>
      </c>
      <c r="E53" s="188">
        <v>42004</v>
      </c>
      <c r="F53" s="188">
        <v>42369</v>
      </c>
      <c r="G53" s="165">
        <f t="shared" si="2"/>
        <v>12.166666666666666</v>
      </c>
      <c r="H53" s="189" t="s">
        <v>2694</v>
      </c>
      <c r="I53" s="116" t="s">
        <v>453</v>
      </c>
      <c r="J53" s="116" t="s">
        <v>967</v>
      </c>
      <c r="K53" s="113">
        <v>974333486</v>
      </c>
      <c r="L53" s="119" t="s">
        <v>1148</v>
      </c>
      <c r="M53" s="174"/>
      <c r="N53" s="119" t="s">
        <v>27</v>
      </c>
      <c r="O53" s="119" t="s">
        <v>26</v>
      </c>
      <c r="P53" s="80"/>
    </row>
    <row r="54" spans="1:16" s="7" customFormat="1" ht="24.75" customHeight="1" outlineLevel="1" x14ac:dyDescent="0.25">
      <c r="A54" s="137">
        <v>7</v>
      </c>
      <c r="B54" s="117" t="s">
        <v>2671</v>
      </c>
      <c r="C54" s="111" t="s">
        <v>31</v>
      </c>
      <c r="D54" s="116" t="s">
        <v>2688</v>
      </c>
      <c r="E54" s="188">
        <v>41509</v>
      </c>
      <c r="F54" s="188">
        <v>41994</v>
      </c>
      <c r="G54" s="165">
        <f t="shared" si="2"/>
        <v>16.166666666666668</v>
      </c>
      <c r="H54" s="189" t="s">
        <v>2696</v>
      </c>
      <c r="I54" s="116" t="s">
        <v>453</v>
      </c>
      <c r="J54" s="116" t="s">
        <v>967</v>
      </c>
      <c r="K54" s="118">
        <v>725010560</v>
      </c>
      <c r="L54" s="119" t="s">
        <v>1148</v>
      </c>
      <c r="M54" s="174"/>
      <c r="N54" s="119" t="s">
        <v>27</v>
      </c>
      <c r="O54" s="119" t="s">
        <v>26</v>
      </c>
      <c r="P54" s="80"/>
    </row>
    <row r="55" spans="1:16" s="7" customFormat="1" ht="24.75" customHeight="1" outlineLevel="1" x14ac:dyDescent="0.25">
      <c r="A55" s="137">
        <v>8</v>
      </c>
      <c r="B55" s="187" t="s">
        <v>2681</v>
      </c>
      <c r="C55" s="111" t="s">
        <v>32</v>
      </c>
      <c r="D55" s="116" t="s">
        <v>2689</v>
      </c>
      <c r="E55" s="188">
        <v>43863</v>
      </c>
      <c r="F55" s="188">
        <v>44135</v>
      </c>
      <c r="G55" s="165">
        <f t="shared" si="2"/>
        <v>9.0666666666666664</v>
      </c>
      <c r="H55" s="189" t="s">
        <v>2697</v>
      </c>
      <c r="I55" s="116" t="s">
        <v>453</v>
      </c>
      <c r="J55" s="116" t="s">
        <v>963</v>
      </c>
      <c r="K55" s="118">
        <v>70000000</v>
      </c>
      <c r="L55" s="119" t="s">
        <v>1148</v>
      </c>
      <c r="M55" s="174"/>
      <c r="N55" s="119" t="s">
        <v>2639</v>
      </c>
      <c r="O55" s="119" t="s">
        <v>1148</v>
      </c>
      <c r="P55" s="80"/>
    </row>
    <row r="56" spans="1:16" s="7" customFormat="1" ht="24.75" customHeight="1" outlineLevel="1" x14ac:dyDescent="0.25">
      <c r="A56" s="137">
        <v>9</v>
      </c>
      <c r="B56" s="187" t="s">
        <v>2681</v>
      </c>
      <c r="C56" s="111" t="s">
        <v>32</v>
      </c>
      <c r="D56" s="116" t="s">
        <v>2690</v>
      </c>
      <c r="E56" s="188">
        <v>43467</v>
      </c>
      <c r="F56" s="188">
        <v>43830</v>
      </c>
      <c r="G56" s="165">
        <f t="shared" si="2"/>
        <v>12.1</v>
      </c>
      <c r="H56" s="189" t="s">
        <v>2697</v>
      </c>
      <c r="I56" s="116" t="s">
        <v>453</v>
      </c>
      <c r="J56" s="116" t="s">
        <v>963</v>
      </c>
      <c r="K56" s="118">
        <v>90000000</v>
      </c>
      <c r="L56" s="119" t="s">
        <v>1148</v>
      </c>
      <c r="M56" s="174"/>
      <c r="N56" s="119" t="s">
        <v>2639</v>
      </c>
      <c r="O56" s="119" t="s">
        <v>1148</v>
      </c>
      <c r="P56" s="80"/>
    </row>
    <row r="57" spans="1:16" s="7" customFormat="1" ht="24.75" customHeight="1" outlineLevel="1" x14ac:dyDescent="0.25">
      <c r="A57" s="137">
        <v>10</v>
      </c>
      <c r="B57" s="187" t="s">
        <v>2681</v>
      </c>
      <c r="C57" s="65" t="s">
        <v>32</v>
      </c>
      <c r="D57" s="116" t="s">
        <v>2691</v>
      </c>
      <c r="E57" s="188">
        <v>42005</v>
      </c>
      <c r="F57" s="188">
        <v>42369</v>
      </c>
      <c r="G57" s="165">
        <f t="shared" si="2"/>
        <v>12.133333333333333</v>
      </c>
      <c r="H57" s="189" t="s">
        <v>2697</v>
      </c>
      <c r="I57" s="116" t="s">
        <v>453</v>
      </c>
      <c r="J57" s="116" t="s">
        <v>963</v>
      </c>
      <c r="K57" s="113">
        <v>60000000</v>
      </c>
      <c r="L57" s="119" t="s">
        <v>1148</v>
      </c>
      <c r="M57" s="174"/>
      <c r="N57" s="119" t="s">
        <v>2639</v>
      </c>
      <c r="O57" s="119" t="s">
        <v>1148</v>
      </c>
      <c r="P57" s="80"/>
    </row>
    <row r="58" spans="1:16" s="7" customFormat="1" ht="24.75" customHeight="1" outlineLevel="1" x14ac:dyDescent="0.25">
      <c r="A58" s="137">
        <v>11</v>
      </c>
      <c r="B58" s="64"/>
      <c r="C58" s="65"/>
      <c r="D58" s="63"/>
      <c r="E58" s="138"/>
      <c r="F58" s="138"/>
      <c r="G58" s="165" t="str">
        <f t="shared" si="2"/>
        <v/>
      </c>
      <c r="H58" s="64"/>
      <c r="I58" s="63"/>
      <c r="J58" s="63"/>
      <c r="K58" s="66"/>
      <c r="L58" s="65"/>
      <c r="M58" s="67"/>
      <c r="N58" s="65"/>
      <c r="O58" s="65"/>
      <c r="P58" s="80"/>
    </row>
    <row r="59" spans="1:16" s="7" customFormat="1" ht="24.75" customHeight="1" outlineLevel="1" x14ac:dyDescent="0.25">
      <c r="A59" s="137">
        <v>12</v>
      </c>
      <c r="B59" s="64"/>
      <c r="C59" s="65"/>
      <c r="D59" s="63"/>
      <c r="E59" s="138"/>
      <c r="F59" s="138"/>
      <c r="G59" s="165" t="str">
        <f t="shared" si="2"/>
        <v/>
      </c>
      <c r="H59" s="64"/>
      <c r="I59" s="63"/>
      <c r="J59" s="63"/>
      <c r="K59" s="66"/>
      <c r="L59" s="65"/>
      <c r="M59" s="67"/>
      <c r="N59" s="65"/>
      <c r="O59" s="65"/>
      <c r="P59" s="80"/>
    </row>
    <row r="60" spans="1:16" s="7" customFormat="1" ht="24.75" customHeight="1" outlineLevel="1" x14ac:dyDescent="0.25">
      <c r="A60" s="137">
        <v>13</v>
      </c>
      <c r="B60" s="64"/>
      <c r="C60" s="65"/>
      <c r="D60" s="63"/>
      <c r="E60" s="138"/>
      <c r="F60" s="138"/>
      <c r="G60" s="165" t="str">
        <f t="shared" si="2"/>
        <v/>
      </c>
      <c r="H60" s="64"/>
      <c r="I60" s="63"/>
      <c r="J60" s="63"/>
      <c r="K60" s="66"/>
      <c r="L60" s="65"/>
      <c r="M60" s="67"/>
      <c r="N60" s="65"/>
      <c r="O60" s="65"/>
      <c r="P60" s="80"/>
    </row>
    <row r="61" spans="1:16" s="7" customFormat="1" ht="24.75" customHeight="1" outlineLevel="1" x14ac:dyDescent="0.25">
      <c r="A61" s="137">
        <v>14</v>
      </c>
      <c r="B61" s="64"/>
      <c r="C61" s="65"/>
      <c r="D61" s="63"/>
      <c r="E61" s="138"/>
      <c r="F61" s="138"/>
      <c r="G61" s="165" t="str">
        <f t="shared" si="2"/>
        <v/>
      </c>
      <c r="H61" s="64"/>
      <c r="I61" s="63"/>
      <c r="J61" s="63"/>
      <c r="K61" s="66"/>
      <c r="L61" s="65"/>
      <c r="M61" s="67"/>
      <c r="N61" s="65"/>
      <c r="O61" s="65"/>
      <c r="P61" s="80"/>
    </row>
    <row r="62" spans="1:16" s="7" customFormat="1" ht="24.75" customHeight="1" outlineLevel="1" x14ac:dyDescent="0.25">
      <c r="A62" s="137">
        <v>15</v>
      </c>
      <c r="B62" s="64"/>
      <c r="C62" s="65"/>
      <c r="D62" s="63"/>
      <c r="E62" s="138"/>
      <c r="F62" s="138"/>
      <c r="G62" s="165" t="str">
        <f t="shared" si="2"/>
        <v/>
      </c>
      <c r="H62" s="64"/>
      <c r="I62" s="63"/>
      <c r="J62" s="63"/>
      <c r="K62" s="66"/>
      <c r="L62" s="65"/>
      <c r="M62" s="67"/>
      <c r="N62" s="65"/>
      <c r="O62" s="65"/>
      <c r="P62" s="80"/>
    </row>
    <row r="63" spans="1:16" s="7" customFormat="1" ht="24.75" customHeight="1" outlineLevel="1" x14ac:dyDescent="0.25">
      <c r="A63" s="137">
        <v>16</v>
      </c>
      <c r="B63" s="64"/>
      <c r="C63" s="65"/>
      <c r="D63" s="63"/>
      <c r="E63" s="138"/>
      <c r="F63" s="138"/>
      <c r="G63" s="165" t="str">
        <f t="shared" si="2"/>
        <v/>
      </c>
      <c r="H63" s="64"/>
      <c r="I63" s="63"/>
      <c r="J63" s="63"/>
      <c r="K63" s="66"/>
      <c r="L63" s="65"/>
      <c r="M63" s="67"/>
      <c r="N63" s="65"/>
      <c r="O63" s="65"/>
      <c r="P63" s="80"/>
    </row>
    <row r="64" spans="1:16" s="7" customFormat="1" ht="24.75" customHeight="1" outlineLevel="1" x14ac:dyDescent="0.25">
      <c r="A64" s="137">
        <v>17</v>
      </c>
      <c r="B64" s="64"/>
      <c r="C64" s="65"/>
      <c r="D64" s="63"/>
      <c r="E64" s="138"/>
      <c r="F64" s="138"/>
      <c r="G64" s="165" t="str">
        <f t="shared" si="2"/>
        <v/>
      </c>
      <c r="H64" s="64"/>
      <c r="I64" s="63"/>
      <c r="J64" s="63"/>
      <c r="K64" s="66"/>
      <c r="L64" s="65"/>
      <c r="M64" s="67"/>
      <c r="N64" s="65"/>
      <c r="O64" s="65"/>
      <c r="P64" s="80"/>
    </row>
    <row r="65" spans="1:16" s="7" customFormat="1" ht="24.75" customHeight="1" outlineLevel="1" x14ac:dyDescent="0.25">
      <c r="A65" s="137">
        <v>18</v>
      </c>
      <c r="B65" s="64"/>
      <c r="C65" s="65"/>
      <c r="D65" s="63"/>
      <c r="E65" s="138"/>
      <c r="F65" s="138"/>
      <c r="G65" s="165" t="str">
        <f t="shared" si="2"/>
        <v/>
      </c>
      <c r="H65" s="64"/>
      <c r="I65" s="63"/>
      <c r="J65" s="63"/>
      <c r="K65" s="66"/>
      <c r="L65" s="65"/>
      <c r="M65" s="67"/>
      <c r="N65" s="65"/>
      <c r="O65" s="65"/>
      <c r="P65" s="80"/>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0"/>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0"/>
    </row>
    <row r="68" spans="1:16" s="7" customFormat="1" ht="24.75" customHeight="1" outlineLevel="1" x14ac:dyDescent="0.25">
      <c r="A68" s="136">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6">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6">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6">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12"/>
      <c r="N82" s="119"/>
      <c r="O82" s="119"/>
      <c r="P82" s="80"/>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5"/>
      <c r="E114" s="138"/>
      <c r="F114" s="138"/>
      <c r="G114" s="165" t="str">
        <f>IF(AND(E114&lt;&gt;"",F114&lt;&gt;""),((F114-E114)/30),"")</f>
        <v/>
      </c>
      <c r="H114" s="117"/>
      <c r="I114" s="116"/>
      <c r="J114" s="116"/>
      <c r="K114" s="118"/>
      <c r="L114" s="101" t="str">
        <f>+IF(AND(K114&gt;0,O114="Ejecución"),(K114/877802)*Tabla28[[#This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63"/>
      <c r="E115" s="138"/>
      <c r="F115" s="138"/>
      <c r="G115" s="165" t="str">
        <f t="shared" ref="G115:G116" si="3">IF(AND(E115&lt;&gt;"",F115&lt;&gt;""),((F115-E115)/30),"")</f>
        <v/>
      </c>
      <c r="H115" s="64"/>
      <c r="I115" s="63"/>
      <c r="J115" s="63"/>
      <c r="K115" s="68"/>
      <c r="L115" s="101" t="str">
        <f>+IF(AND(K115&gt;0,O115="Ejecución"),(K115/877802)*Tabla28[[#This Row],[% participación]],IF(AND(K115&gt;0,O115&lt;&gt;"Ejecución"),"-",""))</f>
        <v/>
      </c>
      <c r="M115" s="65"/>
      <c r="N115" s="174" t="str">
        <f>+IF(M116="No",1,IF(M116="Si","Ingrese %",""))</f>
        <v/>
      </c>
      <c r="O115" s="170" t="s">
        <v>1150</v>
      </c>
      <c r="P115" s="79"/>
    </row>
    <row r="116" spans="1:16" s="6" customFormat="1" ht="24.75" customHeight="1" x14ac:dyDescent="0.25">
      <c r="A116" s="136">
        <v>3</v>
      </c>
      <c r="B116" s="168" t="s">
        <v>2671</v>
      </c>
      <c r="C116" s="169" t="s">
        <v>31</v>
      </c>
      <c r="D116" s="63"/>
      <c r="E116" s="138"/>
      <c r="F116" s="138"/>
      <c r="G116" s="165" t="str">
        <f t="shared" si="3"/>
        <v/>
      </c>
      <c r="H116" s="64"/>
      <c r="I116" s="63"/>
      <c r="J116" s="63"/>
      <c r="K116" s="68"/>
      <c r="L116" s="101" t="str">
        <f>+IF(AND(K116&gt;0,O116="Ejecución"),(K116/877802)*Tabla28[[#This Row],[% participación]],IF(AND(K116&gt;0,O116&lt;&gt;"Ejecución"),"-",""))</f>
        <v/>
      </c>
      <c r="M116" s="65"/>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63"/>
      <c r="E117" s="138"/>
      <c r="F117" s="138"/>
      <c r="G117" s="165" t="str">
        <f t="shared" ref="G117:G159" si="5">IF(AND(E117&lt;&gt;"",F117&lt;&gt;""),((F117-E117)/30),"")</f>
        <v/>
      </c>
      <c r="H117" s="64"/>
      <c r="I117" s="63"/>
      <c r="J117" s="63"/>
      <c r="K117" s="68"/>
      <c r="L117" s="101" t="str">
        <f>+IF(AND(K117&gt;0,O117="Ejecución"),(K117/877802)*Tabla28[[#This Row],[% participación]],IF(AND(K117&gt;0,O117&lt;&gt;"Ejecución"),"-",""))</f>
        <v/>
      </c>
      <c r="M117" s="65"/>
      <c r="N117" s="174" t="str">
        <f t="shared" si="4"/>
        <v/>
      </c>
      <c r="O117" s="170" t="s">
        <v>1150</v>
      </c>
      <c r="P117" s="79"/>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1" t="str">
        <f>+IF(AND(K118&gt;0,O118="Ejecución"),(K118/877802)*Tabla28[[#This Row],[% participación]],IF(AND(K118&gt;0,O118&lt;&gt;"Ejecución"),"-",""))</f>
        <v/>
      </c>
      <c r="M118" s="65"/>
      <c r="N118" s="174" t="str">
        <f t="shared" si="4"/>
        <v/>
      </c>
      <c r="O118" s="170" t="s">
        <v>1150</v>
      </c>
      <c r="P118" s="80"/>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1" t="str">
        <f>+IF(AND(K119&gt;0,O119="Ejecución"),(K119/877802)*Tabla28[[#This Row],[% participación]],IF(AND(K119&gt;0,O119&lt;&gt;"Ejecución"),"-",""))</f>
        <v/>
      </c>
      <c r="M119" s="65"/>
      <c r="N119" s="174" t="str">
        <f t="shared" si="4"/>
        <v/>
      </c>
      <c r="O119" s="170" t="s">
        <v>1150</v>
      </c>
      <c r="P119" s="80"/>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1" t="str">
        <f>+IF(AND(K120&gt;0,O120="Ejecución"),(K120/877802)*Tabla28[[#This Row],[% participación]],IF(AND(K120&gt;0,O120&lt;&gt;"Ejecución"),"-",""))</f>
        <v/>
      </c>
      <c r="M120" s="65"/>
      <c r="N120" s="174" t="str">
        <f t="shared" si="4"/>
        <v/>
      </c>
      <c r="O120" s="170" t="s">
        <v>1150</v>
      </c>
      <c r="P120" s="80"/>
    </row>
    <row r="121" spans="1:16" s="7" customFormat="1" ht="24.75" customHeight="1" outlineLevel="1" x14ac:dyDescent="0.25">
      <c r="A121" s="137">
        <v>8</v>
      </c>
      <c r="B121" s="168" t="s">
        <v>2671</v>
      </c>
      <c r="C121" s="169" t="s">
        <v>31</v>
      </c>
      <c r="D121" s="63"/>
      <c r="E121" s="138"/>
      <c r="F121" s="138"/>
      <c r="G121" s="165" t="str">
        <f t="shared" si="5"/>
        <v/>
      </c>
      <c r="H121" s="103"/>
      <c r="I121" s="63"/>
      <c r="J121" s="63"/>
      <c r="K121" s="68"/>
      <c r="L121" s="101" t="str">
        <f>+IF(AND(K121&gt;0,O121="Ejecución"),(K121/877802)*Tabla28[[#This Row],[% participación]],IF(AND(K121&gt;0,O121&lt;&gt;"Ejecución"),"-",""))</f>
        <v/>
      </c>
      <c r="M121" s="65"/>
      <c r="N121" s="174" t="str">
        <f t="shared" si="4"/>
        <v/>
      </c>
      <c r="O121" s="170" t="s">
        <v>1150</v>
      </c>
      <c r="P121" s="80"/>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1" t="str">
        <f>+IF(AND(K122&gt;0,O122="Ejecución"),(K122/877802)*Tabla28[[#This Row],[% participación]],IF(AND(K122&gt;0,O122&lt;&gt;"Ejecución"),"-",""))</f>
        <v/>
      </c>
      <c r="M122" s="65"/>
      <c r="N122" s="174" t="str">
        <f t="shared" si="4"/>
        <v/>
      </c>
      <c r="O122" s="170" t="s">
        <v>1150</v>
      </c>
      <c r="P122" s="80"/>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1" t="str">
        <f>+IF(AND(K123&gt;0,O123="Ejecución"),(K123/877802)*Tabla28[[#This Row],[% participación]],IF(AND(K123&gt;0,O123&lt;&gt;"Ejecución"),"-",""))</f>
        <v/>
      </c>
      <c r="M123" s="65"/>
      <c r="N123" s="174" t="str">
        <f t="shared" si="4"/>
        <v/>
      </c>
      <c r="O123" s="170" t="s">
        <v>1150</v>
      </c>
      <c r="P123" s="80"/>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1" t="str">
        <f>+IF(AND(K124&gt;0,O124="Ejecución"),(K124/877802)*Tabla28[[#This Row],[% participación]],IF(AND(K124&gt;0,O124&lt;&gt;"Ejecución"),"-",""))</f>
        <v/>
      </c>
      <c r="M124" s="65"/>
      <c r="N124" s="174" t="str">
        <f t="shared" si="4"/>
        <v/>
      </c>
      <c r="O124" s="170" t="s">
        <v>1150</v>
      </c>
      <c r="P124" s="80"/>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1" t="str">
        <f>+IF(AND(K125&gt;0,O125="Ejecución"),(K125/877802)*Tabla28[[#This Row],[% participación]],IF(AND(K125&gt;0,O125&lt;&gt;"Ejecución"),"-",""))</f>
        <v/>
      </c>
      <c r="M125" s="65"/>
      <c r="N125" s="174" t="str">
        <f t="shared" si="4"/>
        <v/>
      </c>
      <c r="O125" s="170" t="s">
        <v>1150</v>
      </c>
      <c r="P125" s="80"/>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1" t="str">
        <f>+IF(AND(K126&gt;0,O126="Ejecución"),(K126/877802)*Tabla28[[#This Row],[% participación]],IF(AND(K126&gt;0,O126&lt;&gt;"Ejecución"),"-",""))</f>
        <v/>
      </c>
      <c r="M126" s="65"/>
      <c r="N126" s="174" t="str">
        <f t="shared" si="4"/>
        <v/>
      </c>
      <c r="O126" s="170" t="s">
        <v>1150</v>
      </c>
      <c r="P126" s="80"/>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1" t="str">
        <f>+IF(AND(K127&gt;0,O127="Ejecución"),(K127/877802)*Tabla28[[#This Row],[% participación]],IF(AND(K127&gt;0,O127&lt;&gt;"Ejecución"),"-",""))</f>
        <v/>
      </c>
      <c r="M127" s="65"/>
      <c r="N127" s="174" t="str">
        <f t="shared" si="4"/>
        <v/>
      </c>
      <c r="O127" s="170" t="s">
        <v>1150</v>
      </c>
      <c r="P127" s="80"/>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1" t="str">
        <f>+IF(AND(K128&gt;0,O128="Ejecución"),(K128/877802)*Tabla28[[#This Row],[% participación]],IF(AND(K128&gt;0,O128&lt;&gt;"Ejecución"),"-",""))</f>
        <v/>
      </c>
      <c r="M128" s="65"/>
      <c r="N128" s="174" t="str">
        <f t="shared" si="4"/>
        <v/>
      </c>
      <c r="O128" s="170" t="s">
        <v>1150</v>
      </c>
      <c r="P128" s="80"/>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1" t="str">
        <f>+IF(AND(K129&gt;0,O129="Ejecución"),(K129/877802)*Tabla28[[#This Row],[% participación]],IF(AND(K129&gt;0,O129&lt;&gt;"Ejecución"),"-",""))</f>
        <v/>
      </c>
      <c r="M129" s="65"/>
      <c r="N129" s="174" t="str">
        <f t="shared" si="4"/>
        <v/>
      </c>
      <c r="O129" s="170" t="s">
        <v>1150</v>
      </c>
      <c r="P129" s="80"/>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1" t="str">
        <f>+IF(AND(K130&gt;0,O130="Ejecución"),(K130/877802)*Tabla28[[#This Row],[% participación]],IF(AND(K130&gt;0,O130&lt;&gt;"Ejecución"),"-",""))</f>
        <v/>
      </c>
      <c r="M130" s="65"/>
      <c r="N130" s="174" t="str">
        <f t="shared" si="4"/>
        <v/>
      </c>
      <c r="O130" s="170" t="s">
        <v>1150</v>
      </c>
      <c r="P130" s="80"/>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1" t="str">
        <f>+IF(AND(K131&gt;0,O131="Ejecución"),(K131/877802)*Tabla28[[#This Row],[% participación]],IF(AND(K131&gt;0,O131&lt;&gt;"Ejecución"),"-",""))</f>
        <v/>
      </c>
      <c r="M131" s="65"/>
      <c r="N131" s="174" t="str">
        <f t="shared" si="4"/>
        <v/>
      </c>
      <c r="O131" s="170" t="s">
        <v>1150</v>
      </c>
      <c r="P131" s="80"/>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1" t="str">
        <f>+IF(AND(K132&gt;0,O132="Ejecución"),(K132/877802)*Tabla28[[#This Row],[% participación]],IF(AND(K132&gt;0,O132&lt;&gt;"Ejecución"),"-",""))</f>
        <v/>
      </c>
      <c r="M132" s="65"/>
      <c r="N132" s="174" t="str">
        <f t="shared" si="4"/>
        <v/>
      </c>
      <c r="O132" s="170" t="s">
        <v>1150</v>
      </c>
      <c r="P132" s="80"/>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1" t="str">
        <f>+IF(AND(K133&gt;0,O133="Ejecución"),(K133/877802)*Tabla28[[#This Row],[% participación]],IF(AND(K133&gt;0,O133&lt;&gt;"Ejecución"),"-",""))</f>
        <v/>
      </c>
      <c r="M133" s="65"/>
      <c r="N133" s="174" t="str">
        <f t="shared" si="4"/>
        <v/>
      </c>
      <c r="O133" s="170" t="s">
        <v>1150</v>
      </c>
      <c r="P133" s="80"/>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1" t="str">
        <f>+IF(AND(K134&gt;0,O134="Ejecución"),(K134/877802)*Tabla28[[#This Row],[% participación]],IF(AND(K134&gt;0,O134&lt;&gt;"Ejecución"),"-",""))</f>
        <v/>
      </c>
      <c r="M134" s="65"/>
      <c r="N134" s="174" t="str">
        <f t="shared" si="4"/>
        <v/>
      </c>
      <c r="O134" s="170" t="s">
        <v>1150</v>
      </c>
      <c r="P134" s="80"/>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1" t="str">
        <f>+IF(AND(K135&gt;0,O135="Ejecución"),(K135/877802)*Tabla28[[#This Row],[% participación]],IF(AND(K135&gt;0,O135&lt;&gt;"Ejecución"),"-",""))</f>
        <v/>
      </c>
      <c r="M135" s="65"/>
      <c r="N135" s="174" t="str">
        <f t="shared" si="4"/>
        <v/>
      </c>
      <c r="O135" s="170" t="s">
        <v>1150</v>
      </c>
      <c r="P135" s="80"/>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1" t="str">
        <f>+IF(AND(K136&gt;0,O136="Ejecución"),(K136/877802)*Tabla28[[#This Row],[% participación]],IF(AND(K136&gt;0,O136&lt;&gt;"Ejecución"),"-",""))</f>
        <v/>
      </c>
      <c r="M136" s="65"/>
      <c r="N136" s="174" t="str">
        <f t="shared" si="4"/>
        <v/>
      </c>
      <c r="O136" s="170" t="s">
        <v>1150</v>
      </c>
      <c r="P136" s="80"/>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1" t="str">
        <f>+IF(AND(K137&gt;0,O137="Ejecución"),(K137/877802)*Tabla28[[#This Row],[% participación]],IF(AND(K137&gt;0,O137&lt;&gt;"Ejecución"),"-",""))</f>
        <v/>
      </c>
      <c r="M137" s="65"/>
      <c r="N137" s="174" t="str">
        <f t="shared" si="4"/>
        <v/>
      </c>
      <c r="O137" s="170" t="s">
        <v>1150</v>
      </c>
      <c r="P137" s="80"/>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1" t="str">
        <f>+IF(AND(K138&gt;0,O138="Ejecución"),(K138/877802)*Tabla28[[#This Row],[% participación]],IF(AND(K138&gt;0,O138&lt;&gt;"Ejecución"),"-",""))</f>
        <v/>
      </c>
      <c r="M138" s="65"/>
      <c r="N138" s="174" t="str">
        <f t="shared" si="4"/>
        <v/>
      </c>
      <c r="O138" s="170" t="s">
        <v>1150</v>
      </c>
      <c r="P138" s="80"/>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1" t="str">
        <f>+IF(AND(K139&gt;0,O139="Ejecución"),(K139/877802)*Tabla28[[#This Row],[% participación]],IF(AND(K139&gt;0,O139&lt;&gt;"Ejecución"),"-",""))</f>
        <v/>
      </c>
      <c r="M139" s="65"/>
      <c r="N139" s="174" t="str">
        <f t="shared" si="4"/>
        <v/>
      </c>
      <c r="O139" s="170" t="s">
        <v>1150</v>
      </c>
      <c r="P139" s="80"/>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HYPERLINK("#Integrante_1!A1","INICIO")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28"/>
      <c r="S177" s="28" t="s">
        <v>2619</v>
      </c>
      <c r="T177" s="19"/>
      <c r="U177" s="19"/>
      <c r="V177" s="19"/>
      <c r="W177" s="19"/>
      <c r="X177" s="19"/>
      <c r="Y177" s="19"/>
      <c r="Z177" s="19"/>
      <c r="AA177" s="19"/>
      <c r="AB177" s="19"/>
    </row>
    <row r="178" spans="1:28" ht="23.25" x14ac:dyDescent="0.25">
      <c r="A178" s="9"/>
      <c r="B178" s="205"/>
      <c r="C178" s="206"/>
      <c r="D178" s="207"/>
      <c r="E178" s="28" t="s">
        <v>2621</v>
      </c>
      <c r="F178" s="28" t="s">
        <v>2622</v>
      </c>
      <c r="G178" s="28" t="s">
        <v>2623</v>
      </c>
      <c r="H178" s="5"/>
      <c r="I178" s="256"/>
      <c r="J178" s="257"/>
      <c r="K178" s="257"/>
      <c r="L178" s="258"/>
      <c r="M178" s="263"/>
      <c r="O178" s="8"/>
      <c r="Q178" s="19"/>
      <c r="R178" s="28" t="s">
        <v>2623</v>
      </c>
      <c r="S178" s="28" t="s">
        <v>2621</v>
      </c>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9" t="s">
        <v>2674</v>
      </c>
      <c r="J179" s="260"/>
      <c r="K179" s="260"/>
      <c r="L179" s="261"/>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92" t="s">
        <v>2633</v>
      </c>
      <c r="E185" s="95">
        <f>+(C185*SUM(K20:K35))</f>
        <v>197934083.70000002</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26" t="s">
        <v>24</v>
      </c>
      <c r="J192" s="5" t="s">
        <v>2642</v>
      </c>
      <c r="K192" s="5"/>
      <c r="M192" s="5"/>
      <c r="N192" s="5"/>
      <c r="O192" s="8"/>
      <c r="Q192" s="147"/>
      <c r="R192" s="148"/>
      <c r="S192" s="148"/>
      <c r="T192" s="147"/>
    </row>
    <row r="193" spans="1:18" x14ac:dyDescent="0.25">
      <c r="A193" s="9"/>
      <c r="C193" s="121">
        <v>43819</v>
      </c>
      <c r="D193" s="5"/>
      <c r="E193" s="120">
        <v>3414</v>
      </c>
      <c r="F193" s="5"/>
      <c r="G193" s="5"/>
      <c r="H193" s="120" t="s">
        <v>2698</v>
      </c>
      <c r="J193" s="5"/>
      <c r="K193" s="121">
        <v>41306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2699</v>
      </c>
      <c r="D211" s="21"/>
      <c r="G211" s="27" t="s">
        <v>2625</v>
      </c>
      <c r="H211" s="190" t="s">
        <v>2700</v>
      </c>
      <c r="J211" s="27" t="s">
        <v>2627</v>
      </c>
      <c r="K211" s="190" t="s">
        <v>2700</v>
      </c>
      <c r="L211" s="21"/>
      <c r="M211" s="21"/>
      <c r="N211" s="21"/>
      <c r="O211" s="8"/>
    </row>
    <row r="212" spans="1:15" x14ac:dyDescent="0.25">
      <c r="A212" s="9"/>
      <c r="B212" s="27" t="s">
        <v>2624</v>
      </c>
      <c r="C212" s="120" t="s">
        <v>2699</v>
      </c>
      <c r="D212" s="21"/>
      <c r="G212" s="27" t="s">
        <v>2626</v>
      </c>
      <c r="H212" s="190">
        <v>3045334669</v>
      </c>
      <c r="J212" s="27" t="s">
        <v>2628</v>
      </c>
      <c r="K212" s="120"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H37" zoomScale="85" zoomScaleNormal="8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44194.941721527779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73" t="str">
        <f>HYPERLINK("#Integrante_2!A109","CAPACIDAD RESIDUAL")</f>
        <v>CAPACIDAD RESIDUAL</v>
      </c>
      <c r="F8" s="274"/>
      <c r="G8" s="275"/>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73" t="str">
        <f>HYPERLINK("#Integrante_2!A162","TALENTO HUMANO")</f>
        <v>TALENTO HUMANO</v>
      </c>
      <c r="F9" s="274"/>
      <c r="G9" s="275"/>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73" t="str">
        <f>HYPERLINK("#Integrante_2!F162","INFRAESTRUCTURA")</f>
        <v>INFRAESTRUCTURA</v>
      </c>
      <c r="F10" s="274"/>
      <c r="G10" s="275"/>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900517757</v>
      </c>
      <c r="C20" s="5"/>
      <c r="D20" s="161"/>
      <c r="E20" s="153" t="s">
        <v>2669</v>
      </c>
      <c r="F20" s="200" t="s">
        <v>2740</v>
      </c>
      <c r="G20" s="5"/>
      <c r="H20" s="276"/>
      <c r="I20" s="142" t="s">
        <v>220</v>
      </c>
      <c r="J20" s="143" t="s">
        <v>507</v>
      </c>
      <c r="K20" s="144">
        <v>3958681674</v>
      </c>
      <c r="L20" s="145"/>
      <c r="M20" s="145">
        <v>44561</v>
      </c>
      <c r="N20" s="128">
        <f>+(M20-L20)/30</f>
        <v>1485.3666666666666</v>
      </c>
      <c r="O20" s="131"/>
      <c r="U20" s="127"/>
      <c r="V20" s="106">
        <f ca="1">NOW()</f>
        <v>44194.941721527779</v>
      </c>
      <c r="W20" s="106">
        <f ca="1">NOW()</f>
        <v>44194.941721527779</v>
      </c>
    </row>
    <row r="21" spans="1:23" ht="30" customHeight="1" outlineLevel="1" x14ac:dyDescent="0.25">
      <c r="A21" s="9"/>
      <c r="B21" s="71"/>
      <c r="C21" s="5"/>
      <c r="D21" s="5"/>
      <c r="E21" s="5"/>
      <c r="F21" s="5"/>
      <c r="G21" s="5"/>
      <c r="H21" s="163"/>
      <c r="I21" s="142" t="s">
        <v>220</v>
      </c>
      <c r="J21" s="143" t="s">
        <v>507</v>
      </c>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CORPORACIÓN PARA EL DESARROLLO EMPRESARIAL Y SOCIAL DE COLOMBIA CODESCO</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2702</v>
      </c>
      <c r="C48" s="119" t="s">
        <v>32</v>
      </c>
      <c r="D48" s="116" t="s">
        <v>2705</v>
      </c>
      <c r="E48" s="138">
        <v>43102</v>
      </c>
      <c r="F48" s="138">
        <v>43434</v>
      </c>
      <c r="G48" s="165">
        <f>IF(AND(E48&lt;&gt;"",F48&lt;&gt;""),((F48-E48)/30),"")</f>
        <v>11.066666666666666</v>
      </c>
      <c r="H48" s="117" t="s">
        <v>2712</v>
      </c>
      <c r="I48" s="116" t="s">
        <v>453</v>
      </c>
      <c r="J48" s="116" t="s">
        <v>963</v>
      </c>
      <c r="K48" s="118">
        <v>86458000</v>
      </c>
      <c r="L48" s="119" t="s">
        <v>1148</v>
      </c>
      <c r="M48" s="174"/>
      <c r="N48" s="119" t="s">
        <v>2639</v>
      </c>
      <c r="O48" s="119" t="s">
        <v>1148</v>
      </c>
      <c r="P48" s="79"/>
    </row>
    <row r="49" spans="1:16" s="6" customFormat="1" ht="24.75" customHeight="1" x14ac:dyDescent="0.25">
      <c r="A49" s="136">
        <v>2</v>
      </c>
      <c r="B49" s="117" t="s">
        <v>2702</v>
      </c>
      <c r="C49" s="119" t="s">
        <v>32</v>
      </c>
      <c r="D49" s="116" t="s">
        <v>2706</v>
      </c>
      <c r="E49" s="138">
        <v>43102</v>
      </c>
      <c r="F49" s="138">
        <v>43434</v>
      </c>
      <c r="G49" s="165">
        <f t="shared" ref="G49:G107" si="1">IF(AND(E49&lt;&gt;"",F49&lt;&gt;""),((F49-E49)/30),"")</f>
        <v>11.066666666666666</v>
      </c>
      <c r="H49" s="117" t="s">
        <v>2712</v>
      </c>
      <c r="I49" s="116" t="s">
        <v>453</v>
      </c>
      <c r="J49" s="116" t="s">
        <v>963</v>
      </c>
      <c r="K49" s="113">
        <v>99658000</v>
      </c>
      <c r="L49" s="119" t="s">
        <v>2713</v>
      </c>
      <c r="M49" s="174"/>
      <c r="N49" s="119" t="s">
        <v>2639</v>
      </c>
      <c r="O49" s="119" t="s">
        <v>1148</v>
      </c>
      <c r="P49" s="79"/>
    </row>
    <row r="50" spans="1:16" s="6" customFormat="1" ht="24.75" customHeight="1" x14ac:dyDescent="0.25">
      <c r="A50" s="136">
        <v>3</v>
      </c>
      <c r="B50" s="117" t="s">
        <v>2703</v>
      </c>
      <c r="C50" s="119" t="s">
        <v>32</v>
      </c>
      <c r="D50" s="116" t="s">
        <v>2707</v>
      </c>
      <c r="E50" s="138">
        <v>42786</v>
      </c>
      <c r="F50" s="138">
        <v>42916</v>
      </c>
      <c r="G50" s="165">
        <f t="shared" si="1"/>
        <v>4.333333333333333</v>
      </c>
      <c r="H50" s="114" t="s">
        <v>2714</v>
      </c>
      <c r="I50" s="116" t="s">
        <v>453</v>
      </c>
      <c r="J50" s="116" t="s">
        <v>963</v>
      </c>
      <c r="K50" s="118">
        <v>55650100</v>
      </c>
      <c r="L50" s="119" t="s">
        <v>2713</v>
      </c>
      <c r="M50" s="174"/>
      <c r="N50" s="119" t="s">
        <v>2639</v>
      </c>
      <c r="O50" s="119" t="s">
        <v>1148</v>
      </c>
      <c r="P50" s="79"/>
    </row>
    <row r="51" spans="1:16" s="6" customFormat="1" ht="24.75" customHeight="1" outlineLevel="1" x14ac:dyDescent="0.25">
      <c r="A51" s="136">
        <v>4</v>
      </c>
      <c r="B51" s="117" t="s">
        <v>2704</v>
      </c>
      <c r="C51" s="119" t="s">
        <v>32</v>
      </c>
      <c r="D51" s="116" t="s">
        <v>2708</v>
      </c>
      <c r="E51" s="138">
        <v>42401</v>
      </c>
      <c r="F51" s="138">
        <v>42704</v>
      </c>
      <c r="G51" s="165">
        <f t="shared" si="1"/>
        <v>10.1</v>
      </c>
      <c r="H51" s="117" t="s">
        <v>2715</v>
      </c>
      <c r="I51" s="116" t="s">
        <v>453</v>
      </c>
      <c r="J51" s="116" t="s">
        <v>963</v>
      </c>
      <c r="K51" s="118">
        <v>20000000</v>
      </c>
      <c r="L51" s="119" t="s">
        <v>2713</v>
      </c>
      <c r="M51" s="174"/>
      <c r="N51" s="119" t="s">
        <v>2639</v>
      </c>
      <c r="O51" s="119" t="s">
        <v>26</v>
      </c>
      <c r="P51" s="79"/>
    </row>
    <row r="52" spans="1:16" s="7" customFormat="1" ht="24.75" customHeight="1" outlineLevel="1" x14ac:dyDescent="0.25">
      <c r="A52" s="137">
        <v>5</v>
      </c>
      <c r="B52" s="117" t="s">
        <v>2704</v>
      </c>
      <c r="C52" s="119" t="s">
        <v>32</v>
      </c>
      <c r="D52" s="116" t="s">
        <v>2709</v>
      </c>
      <c r="E52" s="138">
        <v>42036</v>
      </c>
      <c r="F52" s="138">
        <v>42338</v>
      </c>
      <c r="G52" s="165">
        <f t="shared" si="1"/>
        <v>10.066666666666666</v>
      </c>
      <c r="H52" s="117" t="s">
        <v>2715</v>
      </c>
      <c r="I52" s="116" t="s">
        <v>453</v>
      </c>
      <c r="J52" s="116" t="s">
        <v>963</v>
      </c>
      <c r="K52" s="118">
        <v>18000000</v>
      </c>
      <c r="L52" s="119" t="s">
        <v>1148</v>
      </c>
      <c r="M52" s="174"/>
      <c r="N52" s="119" t="s">
        <v>2639</v>
      </c>
      <c r="O52" s="119" t="s">
        <v>26</v>
      </c>
      <c r="P52" s="80"/>
    </row>
    <row r="53" spans="1:16" s="7" customFormat="1" ht="24.75" customHeight="1" outlineLevel="1" x14ac:dyDescent="0.25">
      <c r="A53" s="137">
        <v>6</v>
      </c>
      <c r="B53" s="117" t="s">
        <v>2704</v>
      </c>
      <c r="C53" s="119" t="s">
        <v>32</v>
      </c>
      <c r="D53" s="116" t="s">
        <v>2710</v>
      </c>
      <c r="E53" s="138">
        <v>41671</v>
      </c>
      <c r="F53" s="138">
        <v>41973</v>
      </c>
      <c r="G53" s="165">
        <f t="shared" si="1"/>
        <v>10.066666666666666</v>
      </c>
      <c r="H53" s="117" t="s">
        <v>2715</v>
      </c>
      <c r="I53" s="116" t="s">
        <v>453</v>
      </c>
      <c r="J53" s="116" t="s">
        <v>963</v>
      </c>
      <c r="K53" s="118">
        <v>16000000</v>
      </c>
      <c r="L53" s="119" t="s">
        <v>1148</v>
      </c>
      <c r="M53" s="174"/>
      <c r="N53" s="119" t="s">
        <v>2639</v>
      </c>
      <c r="O53" s="119" t="s">
        <v>26</v>
      </c>
      <c r="P53" s="80"/>
    </row>
    <row r="54" spans="1:16" s="7" customFormat="1" ht="24.75" customHeight="1" outlineLevel="1" x14ac:dyDescent="0.25">
      <c r="A54" s="137">
        <v>7</v>
      </c>
      <c r="B54" s="117" t="s">
        <v>2702</v>
      </c>
      <c r="C54" s="119" t="s">
        <v>32</v>
      </c>
      <c r="D54" s="116" t="s">
        <v>2711</v>
      </c>
      <c r="E54" s="138">
        <v>41276</v>
      </c>
      <c r="F54" s="138">
        <v>41578</v>
      </c>
      <c r="G54" s="165">
        <f t="shared" si="1"/>
        <v>10.066666666666666</v>
      </c>
      <c r="H54" s="117" t="s">
        <v>2712</v>
      </c>
      <c r="I54" s="116" t="s">
        <v>453</v>
      </c>
      <c r="J54" s="116" t="s">
        <v>963</v>
      </c>
      <c r="K54" s="118">
        <v>47855000</v>
      </c>
      <c r="L54" s="119" t="s">
        <v>1148</v>
      </c>
      <c r="M54" s="174"/>
      <c r="N54" s="119" t="s">
        <v>2639</v>
      </c>
      <c r="O54" s="119" t="s">
        <v>1148</v>
      </c>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+IF(AND(K114&gt;0,O114="Ejecución"),(K114/877802)*Tabla283[[#This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+IF(AND(K115&gt;0,O115="Ejecución"),(K115/877802)*Tabla283[[#This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+IF(AND(K116&gt;0,O116="Ejecución"),(K116/877802)*Tabla283[[#This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+IF(AND(K117&gt;0,O117="Ejecución"),(K117/877802)*Tabla283[[#This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+IF(AND(K118&gt;0,O118="Ejecución"),(K118/877802)*Tabla283[[#This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+IF(AND(K119&gt;0,O119="Ejecución"),(K119/877802)*Tabla283[[#This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HYPERLINK("#Integrante_2!A1","INICIO")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t="s">
        <v>2622</v>
      </c>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1" t="s">
        <v>2674</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197934083.70000002</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50"/>
      <c r="Q192" s="147"/>
      <c r="R192" s="148"/>
      <c r="S192" s="148"/>
      <c r="T192" s="147"/>
    </row>
    <row r="193" spans="1:18" x14ac:dyDescent="0.25">
      <c r="A193" s="9"/>
      <c r="C193" s="121">
        <v>43822</v>
      </c>
      <c r="D193" s="5"/>
      <c r="E193" s="120">
        <v>3421</v>
      </c>
      <c r="F193" s="5"/>
      <c r="G193" s="5"/>
      <c r="H193" s="140" t="s">
        <v>2716</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2716</v>
      </c>
      <c r="D211" s="21"/>
      <c r="G211" s="27" t="s">
        <v>2625</v>
      </c>
      <c r="H211" s="141" t="s">
        <v>2717</v>
      </c>
      <c r="J211" s="27" t="s">
        <v>2627</v>
      </c>
      <c r="K211" s="141" t="s">
        <v>2719</v>
      </c>
      <c r="L211" s="21"/>
      <c r="M211" s="21"/>
      <c r="N211" s="21"/>
      <c r="O211" s="8"/>
    </row>
    <row r="212" spans="1:15" x14ac:dyDescent="0.25">
      <c r="A212" s="9"/>
      <c r="B212" s="27" t="s">
        <v>2624</v>
      </c>
      <c r="C212" s="140" t="s">
        <v>2716</v>
      </c>
      <c r="D212" s="21"/>
      <c r="G212" s="27" t="s">
        <v>2626</v>
      </c>
      <c r="H212" s="141" t="s">
        <v>2718</v>
      </c>
      <c r="J212" s="27" t="s">
        <v>2628</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24" zoomScale="70" zoomScaleNormal="70"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44194.941721527779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73" t="str">
        <f>HYPERLINK("#Integrante_3!A109","CAPACIDAD RESIDUAL")</f>
        <v>CAPACIDAD RESIDUAL</v>
      </c>
      <c r="F8" s="274"/>
      <c r="G8" s="275"/>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73" t="str">
        <f>HYPERLINK("#Integrante_3!A162","TALENTO HUMANO")</f>
        <v>TALENTO HUMANO</v>
      </c>
      <c r="F9" s="274"/>
      <c r="G9" s="275"/>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73" t="str">
        <f>HYPERLINK("#Integrante_3!F162","INFRAESTRUCTURA")</f>
        <v>INFRAESTRUCTURA</v>
      </c>
      <c r="F10" s="274"/>
      <c r="G10" s="275"/>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900112919</v>
      </c>
      <c r="C20" s="5"/>
      <c r="D20" s="161"/>
      <c r="E20" s="153" t="s">
        <v>2669</v>
      </c>
      <c r="F20" s="200" t="s">
        <v>2740</v>
      </c>
      <c r="G20" s="5"/>
      <c r="H20" s="276"/>
      <c r="I20" s="142" t="s">
        <v>220</v>
      </c>
      <c r="J20" s="143" t="s">
        <v>507</v>
      </c>
      <c r="K20" s="144">
        <v>3958681674</v>
      </c>
      <c r="L20" s="145"/>
      <c r="M20" s="145">
        <v>44561</v>
      </c>
      <c r="N20" s="128">
        <f>+(M20-L20)/30</f>
        <v>1485.3666666666666</v>
      </c>
      <c r="O20" s="131"/>
      <c r="U20" s="127"/>
      <c r="V20" s="106">
        <f ca="1">NOW()</f>
        <v>44194.941721527779</v>
      </c>
      <c r="W20" s="106">
        <f ca="1">NOW()</f>
        <v>44194.941721527779</v>
      </c>
    </row>
    <row r="21" spans="1:23" ht="30" customHeight="1" outlineLevel="1" x14ac:dyDescent="0.25">
      <c r="A21" s="9"/>
      <c r="B21" s="71"/>
      <c r="C21" s="5"/>
      <c r="D21" s="5"/>
      <c r="E21" s="5"/>
      <c r="F21" s="5"/>
      <c r="G21" s="5"/>
      <c r="H21" s="163"/>
      <c r="I21" s="142" t="s">
        <v>220</v>
      </c>
      <c r="J21" s="143" t="s">
        <v>507</v>
      </c>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EQUIDAD Y PROGRESO SOCIAL</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2747</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2721</v>
      </c>
      <c r="C48" s="119" t="s">
        <v>31</v>
      </c>
      <c r="D48" s="116" t="s">
        <v>2722</v>
      </c>
      <c r="E48" s="188">
        <v>42445</v>
      </c>
      <c r="F48" s="188">
        <v>42724</v>
      </c>
      <c r="G48" s="165">
        <f>IF(AND(E48&lt;&gt;"",F48&lt;&gt;""),((F48-E48)/30),"")</f>
        <v>9.3000000000000007</v>
      </c>
      <c r="H48" s="117" t="s">
        <v>2725</v>
      </c>
      <c r="I48" s="116" t="s">
        <v>453</v>
      </c>
      <c r="J48" s="116" t="s">
        <v>969</v>
      </c>
      <c r="K48" s="118">
        <v>70000000</v>
      </c>
      <c r="L48" s="119" t="s">
        <v>1148</v>
      </c>
      <c r="M48" s="112">
        <v>1</v>
      </c>
      <c r="N48" s="119" t="s">
        <v>27</v>
      </c>
      <c r="O48" s="119" t="s">
        <v>26</v>
      </c>
      <c r="P48" s="79"/>
    </row>
    <row r="49" spans="1:16" s="6" customFormat="1" ht="24.75" customHeight="1" x14ac:dyDescent="0.25">
      <c r="A49" s="136">
        <v>2</v>
      </c>
      <c r="B49" s="117" t="s">
        <v>2671</v>
      </c>
      <c r="C49" s="119" t="s">
        <v>31</v>
      </c>
      <c r="D49" s="116" t="s">
        <v>2723</v>
      </c>
      <c r="E49" s="188">
        <v>43950</v>
      </c>
      <c r="F49" s="188">
        <v>44165</v>
      </c>
      <c r="G49" s="165">
        <f t="shared" ref="G49:G107" si="1">IF(AND(E49&lt;&gt;"",F49&lt;&gt;""),((F49-E49)/30),"")</f>
        <v>7.166666666666667</v>
      </c>
      <c r="H49" s="117" t="s">
        <v>2726</v>
      </c>
      <c r="I49" s="116" t="s">
        <v>453</v>
      </c>
      <c r="J49" s="116" t="s">
        <v>963</v>
      </c>
      <c r="K49" s="118">
        <v>717996232</v>
      </c>
      <c r="L49" s="119" t="s">
        <v>1148</v>
      </c>
      <c r="M49" s="112">
        <v>1</v>
      </c>
      <c r="N49" s="119" t="s">
        <v>2639</v>
      </c>
      <c r="O49" s="119" t="s">
        <v>1148</v>
      </c>
      <c r="P49" s="79"/>
    </row>
    <row r="50" spans="1:16" s="6" customFormat="1" ht="24.75" customHeight="1" x14ac:dyDescent="0.25">
      <c r="A50" s="136">
        <v>3</v>
      </c>
      <c r="B50" s="117" t="s">
        <v>2671</v>
      </c>
      <c r="C50" s="119" t="s">
        <v>31</v>
      </c>
      <c r="D50" s="116" t="s">
        <v>2724</v>
      </c>
      <c r="E50" s="188">
        <v>43950</v>
      </c>
      <c r="F50" s="188">
        <v>44165</v>
      </c>
      <c r="G50" s="165">
        <f t="shared" si="1"/>
        <v>7.166666666666667</v>
      </c>
      <c r="H50" s="117" t="s">
        <v>2726</v>
      </c>
      <c r="I50" s="116" t="s">
        <v>453</v>
      </c>
      <c r="J50" s="116" t="s">
        <v>963</v>
      </c>
      <c r="K50" s="118">
        <v>1067485374</v>
      </c>
      <c r="L50" s="119" t="s">
        <v>1148</v>
      </c>
      <c r="M50" s="112">
        <v>1</v>
      </c>
      <c r="N50" s="119" t="s">
        <v>2639</v>
      </c>
      <c r="O50" s="119" t="s">
        <v>1148</v>
      </c>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2727</v>
      </c>
      <c r="E114" s="188">
        <v>43892</v>
      </c>
      <c r="F114" s="188">
        <v>44196</v>
      </c>
      <c r="G114" s="165">
        <f>IF(AND(E114&lt;&gt;"",F114&lt;&gt;""),((F114-E114)/30),"")</f>
        <v>10.133333333333333</v>
      </c>
      <c r="H114" s="117" t="s">
        <v>2728</v>
      </c>
      <c r="I114" s="116" t="s">
        <v>453</v>
      </c>
      <c r="J114" s="116" t="s">
        <v>963</v>
      </c>
      <c r="K114" s="118">
        <v>747564899</v>
      </c>
      <c r="L114" s="101">
        <f>+IF(AND(K114&gt;0,O114="Ejecución"),(K114/877802)*Tabla286[[#This Row],[% participación]],IF(AND(K114&gt;0,O114&lt;&gt;"Ejecución"),"-",""))</f>
        <v>851.63271329981023</v>
      </c>
      <c r="M114" s="119" t="s">
        <v>1148</v>
      </c>
      <c r="N114" s="174">
        <v>1</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t="s">
        <v>26</v>
      </c>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t="s">
        <v>26</v>
      </c>
      <c r="E165" s="8"/>
      <c r="F165" s="5"/>
      <c r="G165" s="108" t="s">
        <v>26</v>
      </c>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2674</v>
      </c>
      <c r="J174" s="209"/>
      <c r="K174" s="209"/>
      <c r="L174" s="209"/>
      <c r="M174" s="209"/>
      <c r="O174" s="178" t="str">
        <f>HYPERLINK("#Integrante_3!A1","INICIO")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57"/>
      <c r="S175" s="19"/>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57" t="s">
        <v>2623</v>
      </c>
      <c r="S176" s="19"/>
      <c r="T176" s="19"/>
      <c r="U176" s="19"/>
      <c r="V176" s="19"/>
      <c r="W176" s="19"/>
      <c r="X176" s="19"/>
      <c r="Y176" s="19"/>
      <c r="Z176" s="19"/>
      <c r="AA176" s="19"/>
      <c r="AB176" s="19"/>
    </row>
    <row r="177" spans="1:28" ht="23.25" x14ac:dyDescent="0.25">
      <c r="A177" s="9"/>
      <c r="B177" s="254" t="s">
        <v>2670</v>
      </c>
      <c r="C177" s="254"/>
      <c r="D177" s="254"/>
      <c r="E177" s="24">
        <v>0.02</v>
      </c>
      <c r="F177" s="171">
        <v>0.03</v>
      </c>
      <c r="G177" s="172">
        <f>IF(F177&gt;0,SUM(E177+F177),"")</f>
        <v>0.05</v>
      </c>
      <c r="H177" s="5"/>
      <c r="I177" s="251" t="s">
        <v>2674</v>
      </c>
      <c r="J177" s="252"/>
      <c r="K177" s="252"/>
      <c r="L177" s="253"/>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197934083.70000002</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v>44094</v>
      </c>
      <c r="D191" s="5"/>
      <c r="E191" s="120">
        <v>2490</v>
      </c>
      <c r="F191" s="5"/>
      <c r="G191" s="5"/>
      <c r="H191" s="140" t="s">
        <v>2729</v>
      </c>
      <c r="J191" s="5"/>
      <c r="K191" s="121">
        <v>43892</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90" t="s">
        <v>2730</v>
      </c>
      <c r="J209" s="27" t="s">
        <v>2627</v>
      </c>
      <c r="K209" s="190" t="s">
        <v>2731</v>
      </c>
      <c r="L209" s="21"/>
      <c r="M209" s="21"/>
      <c r="N209" s="21"/>
      <c r="O209" s="8"/>
    </row>
    <row r="210" spans="1:15" x14ac:dyDescent="0.25">
      <c r="A210" s="9"/>
      <c r="B210" s="27" t="s">
        <v>2624</v>
      </c>
      <c r="C210" s="140" t="s">
        <v>2729</v>
      </c>
      <c r="D210" s="21"/>
      <c r="G210" s="27" t="s">
        <v>2626</v>
      </c>
      <c r="H210" s="190">
        <v>3004012831</v>
      </c>
      <c r="J210" s="27" t="s">
        <v>2628</v>
      </c>
      <c r="K210" s="120" t="s">
        <v>2732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H23" zoomScale="70" zoomScaleNormal="70" zoomScaleSheetLayoutView="40" zoomScalePageLayoutView="40" workbookViewId="0">
      <selection activeCell="H30" sqref="H3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44194.941721527779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73" t="str">
        <f>HYPERLINK("#Integrante_4!A109","CAPACIDAD RESIDUAL")</f>
        <v>CAPACIDAD RESIDUAL</v>
      </c>
      <c r="F8" s="274"/>
      <c r="G8" s="275"/>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73" t="str">
        <f>HYPERLINK("#Integrante_4!A162","TALENTO HUMANO")</f>
        <v>TALENTO HUMANO</v>
      </c>
      <c r="F9" s="274"/>
      <c r="G9" s="275"/>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73" t="str">
        <f>HYPERLINK("#Integrante_4!F162","INFRAESTRUCTURA")</f>
        <v>INFRAESTRUCTURA</v>
      </c>
      <c r="F10" s="274"/>
      <c r="G10" s="275"/>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0.15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900113724</v>
      </c>
      <c r="C20" s="5"/>
      <c r="D20" s="161"/>
      <c r="E20" s="153" t="s">
        <v>2669</v>
      </c>
      <c r="F20" s="200" t="s">
        <v>2740</v>
      </c>
      <c r="G20" s="5"/>
      <c r="H20" s="276"/>
      <c r="I20" s="142" t="s">
        <v>220</v>
      </c>
      <c r="J20" s="143" t="s">
        <v>507</v>
      </c>
      <c r="K20" s="144">
        <v>3958681674</v>
      </c>
      <c r="L20" s="145"/>
      <c r="M20" s="145">
        <v>44561</v>
      </c>
      <c r="N20" s="128">
        <f>+(M20-L20)/30</f>
        <v>1485.3666666666666</v>
      </c>
      <c r="O20" s="131"/>
      <c r="U20" s="127"/>
      <c r="V20" s="106">
        <f ca="1">NOW()</f>
        <v>44194.941721527779</v>
      </c>
      <c r="W20" s="106">
        <f ca="1">NOW()</f>
        <v>44194.941721527779</v>
      </c>
    </row>
    <row r="21" spans="1:23" ht="30" customHeight="1" outlineLevel="1" x14ac:dyDescent="0.25">
      <c r="A21" s="9"/>
      <c r="B21" s="71"/>
      <c r="C21" s="5"/>
      <c r="D21" s="5"/>
      <c r="E21" s="5"/>
      <c r="F21" s="5"/>
      <c r="G21" s="5"/>
      <c r="H21" s="163"/>
      <c r="I21" s="142" t="s">
        <v>220</v>
      </c>
      <c r="J21" s="143" t="s">
        <v>507</v>
      </c>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REGIONAL UNIDOS POR UN TERRITORIO CON OPORTUNIDAD, PROGRESO SOCIAL Y PAZ</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2748</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2733</v>
      </c>
      <c r="C48" s="119" t="s">
        <v>31</v>
      </c>
      <c r="D48" s="192">
        <v>232008156</v>
      </c>
      <c r="E48" s="193">
        <v>39449</v>
      </c>
      <c r="F48" s="193">
        <v>39813</v>
      </c>
      <c r="G48" s="165">
        <f>IF(AND(E48&lt;&gt;"",F48&lt;&gt;""),((F48-E48)/30),"")</f>
        <v>12.133333333333333</v>
      </c>
      <c r="H48" s="114" t="s">
        <v>2735</v>
      </c>
      <c r="I48" s="116" t="s">
        <v>220</v>
      </c>
      <c r="J48" s="116" t="s">
        <v>507</v>
      </c>
      <c r="K48" s="196">
        <v>594338976</v>
      </c>
      <c r="L48" s="119" t="s">
        <v>1148</v>
      </c>
      <c r="M48" s="191">
        <v>1</v>
      </c>
      <c r="N48" s="119" t="s">
        <v>27</v>
      </c>
      <c r="O48" s="119"/>
      <c r="P48" s="79"/>
    </row>
    <row r="49" spans="1:16" s="6" customFormat="1" ht="24.75" customHeight="1" x14ac:dyDescent="0.25">
      <c r="A49" s="136">
        <v>2</v>
      </c>
      <c r="B49" s="117" t="s">
        <v>2733</v>
      </c>
      <c r="C49" s="119" t="s">
        <v>31</v>
      </c>
      <c r="D49" s="194">
        <v>232009010</v>
      </c>
      <c r="E49" s="195">
        <v>39829</v>
      </c>
      <c r="F49" s="195">
        <v>40178</v>
      </c>
      <c r="G49" s="165">
        <f t="shared" ref="G49:G107" si="1">IF(AND(E49&lt;&gt;"",F49&lt;&gt;""),((F49-E49)/30),"")</f>
        <v>11.633333333333333</v>
      </c>
      <c r="H49" s="197" t="s">
        <v>2735</v>
      </c>
      <c r="I49" s="116" t="s">
        <v>220</v>
      </c>
      <c r="J49" s="116" t="s">
        <v>505</v>
      </c>
      <c r="K49" s="198">
        <v>665837340</v>
      </c>
      <c r="L49" s="119" t="s">
        <v>1148</v>
      </c>
      <c r="M49" s="191">
        <v>1</v>
      </c>
      <c r="N49" s="119" t="s">
        <v>27</v>
      </c>
      <c r="O49" s="119"/>
      <c r="P49" s="79"/>
    </row>
    <row r="50" spans="1:16" s="6" customFormat="1" ht="24.75" customHeight="1" x14ac:dyDescent="0.25">
      <c r="A50" s="136">
        <v>3</v>
      </c>
      <c r="B50" s="117" t="s">
        <v>2733</v>
      </c>
      <c r="C50" s="119" t="s">
        <v>31</v>
      </c>
      <c r="D50" s="194">
        <v>232010227</v>
      </c>
      <c r="E50" s="195">
        <v>40205</v>
      </c>
      <c r="F50" s="195">
        <v>40386</v>
      </c>
      <c r="G50" s="165">
        <f t="shared" si="1"/>
        <v>6.0333333333333332</v>
      </c>
      <c r="H50" s="197" t="s">
        <v>2736</v>
      </c>
      <c r="I50" s="116" t="s">
        <v>220</v>
      </c>
      <c r="J50" s="116" t="s">
        <v>487</v>
      </c>
      <c r="K50" s="199">
        <v>2079947472</v>
      </c>
      <c r="L50" s="119" t="s">
        <v>26</v>
      </c>
      <c r="M50" s="191">
        <v>0.2</v>
      </c>
      <c r="N50" s="119" t="s">
        <v>27</v>
      </c>
      <c r="O50" s="119"/>
      <c r="P50" s="79"/>
    </row>
    <row r="51" spans="1:16" s="6" customFormat="1" ht="24.75" customHeight="1" outlineLevel="1" x14ac:dyDescent="0.25">
      <c r="A51" s="136">
        <v>4</v>
      </c>
      <c r="B51" s="117" t="s">
        <v>2733</v>
      </c>
      <c r="C51" s="119" t="s">
        <v>31</v>
      </c>
      <c r="D51" s="194">
        <v>232011208</v>
      </c>
      <c r="E51" s="195">
        <v>40574</v>
      </c>
      <c r="F51" s="195">
        <v>40908</v>
      </c>
      <c r="G51" s="165">
        <f t="shared" si="1"/>
        <v>11.133333333333333</v>
      </c>
      <c r="H51" s="197" t="s">
        <v>2735</v>
      </c>
      <c r="I51" s="116" t="s">
        <v>220</v>
      </c>
      <c r="J51" s="116" t="s">
        <v>510</v>
      </c>
      <c r="K51" s="199">
        <v>106194252</v>
      </c>
      <c r="L51" s="119" t="s">
        <v>1148</v>
      </c>
      <c r="M51" s="191">
        <v>1</v>
      </c>
      <c r="N51" s="119" t="s">
        <v>27</v>
      </c>
      <c r="O51" s="119"/>
      <c r="P51" s="79"/>
    </row>
    <row r="52" spans="1:16" s="7" customFormat="1" ht="24.75" customHeight="1" outlineLevel="1" x14ac:dyDescent="0.25">
      <c r="A52" s="137">
        <v>5</v>
      </c>
      <c r="B52" s="117" t="s">
        <v>2733</v>
      </c>
      <c r="C52" s="119" t="s">
        <v>31</v>
      </c>
      <c r="D52" s="194">
        <v>23002942013</v>
      </c>
      <c r="E52" s="195">
        <v>41563</v>
      </c>
      <c r="F52" s="195">
        <v>42004</v>
      </c>
      <c r="G52" s="165">
        <f t="shared" si="1"/>
        <v>14.7</v>
      </c>
      <c r="H52" s="197" t="s">
        <v>2737</v>
      </c>
      <c r="I52" s="116" t="s">
        <v>220</v>
      </c>
      <c r="J52" s="116" t="s">
        <v>500</v>
      </c>
      <c r="K52" s="199">
        <v>2885279275</v>
      </c>
      <c r="L52" s="119" t="s">
        <v>1148</v>
      </c>
      <c r="M52" s="191">
        <v>1</v>
      </c>
      <c r="N52" s="119" t="s">
        <v>27</v>
      </c>
      <c r="O52" s="119"/>
      <c r="P52" s="80"/>
    </row>
    <row r="53" spans="1:16" s="7" customFormat="1" ht="24.75" customHeight="1" outlineLevel="1" x14ac:dyDescent="0.25">
      <c r="A53" s="137">
        <v>6</v>
      </c>
      <c r="B53" s="117" t="s">
        <v>2733</v>
      </c>
      <c r="C53" s="119" t="s">
        <v>31</v>
      </c>
      <c r="D53" s="194">
        <v>23009882014</v>
      </c>
      <c r="E53" s="195">
        <v>42005</v>
      </c>
      <c r="F53" s="195">
        <v>42369</v>
      </c>
      <c r="G53" s="165">
        <f t="shared" si="1"/>
        <v>12.133333333333333</v>
      </c>
      <c r="H53" s="197" t="s">
        <v>2738</v>
      </c>
      <c r="I53" s="116" t="s">
        <v>220</v>
      </c>
      <c r="J53" s="116" t="s">
        <v>487</v>
      </c>
      <c r="K53" s="199">
        <v>2834390429</v>
      </c>
      <c r="L53" s="119" t="s">
        <v>1148</v>
      </c>
      <c r="M53" s="191">
        <v>1</v>
      </c>
      <c r="N53" s="119" t="s">
        <v>27</v>
      </c>
      <c r="O53" s="119"/>
      <c r="P53" s="80"/>
    </row>
    <row r="54" spans="1:16" s="7" customFormat="1" ht="24.75" customHeight="1" outlineLevel="1" x14ac:dyDescent="0.25">
      <c r="A54" s="137">
        <v>7</v>
      </c>
      <c r="B54" s="117" t="s">
        <v>2733</v>
      </c>
      <c r="C54" s="119" t="s">
        <v>31</v>
      </c>
      <c r="D54" s="194">
        <v>23002812019</v>
      </c>
      <c r="E54" s="195">
        <v>43739</v>
      </c>
      <c r="F54" s="195">
        <v>43822</v>
      </c>
      <c r="G54" s="165">
        <f t="shared" si="1"/>
        <v>2.7666666666666666</v>
      </c>
      <c r="H54" s="197" t="s">
        <v>2739</v>
      </c>
      <c r="I54" s="116" t="s">
        <v>220</v>
      </c>
      <c r="J54" s="116" t="s">
        <v>490</v>
      </c>
      <c r="K54" s="199">
        <v>319893624</v>
      </c>
      <c r="L54" s="119" t="s">
        <v>1148</v>
      </c>
      <c r="M54" s="191">
        <v>1</v>
      </c>
      <c r="N54" s="119" t="s">
        <v>27</v>
      </c>
      <c r="O54" s="119"/>
      <c r="P54" s="80"/>
    </row>
    <row r="55" spans="1:16" s="7" customFormat="1" ht="24.75" customHeight="1" outlineLevel="1" x14ac:dyDescent="0.25">
      <c r="A55" s="137">
        <v>8</v>
      </c>
      <c r="B55" s="117" t="s">
        <v>2734</v>
      </c>
      <c r="C55" s="119" t="s">
        <v>31</v>
      </c>
      <c r="D55" s="194">
        <v>91000552020</v>
      </c>
      <c r="E55" s="195">
        <v>43879</v>
      </c>
      <c r="F55" s="195">
        <v>44189</v>
      </c>
      <c r="G55" s="165">
        <f t="shared" si="1"/>
        <v>10.333333333333334</v>
      </c>
      <c r="H55" s="197" t="s">
        <v>2737</v>
      </c>
      <c r="I55" s="116" t="s">
        <v>1109</v>
      </c>
      <c r="J55" s="116" t="s">
        <v>1111</v>
      </c>
      <c r="K55" s="199">
        <v>780565398</v>
      </c>
      <c r="L55" s="119" t="s">
        <v>1148</v>
      </c>
      <c r="M55" s="191">
        <v>1</v>
      </c>
      <c r="N55" s="119" t="s">
        <v>27</v>
      </c>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2"/>
      <c r="N107" s="119"/>
      <c r="O107" s="119"/>
      <c r="P107" s="80"/>
    </row>
    <row r="108" spans="1:16" ht="29.45" customHeight="1" thickBot="1" x14ac:dyDescent="0.3">
      <c r="O108" s="178" t="str">
        <f>HYPERLINK("#Integrante_4!A1","INICIO")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HYPERLINK("#Integrante_4!A1","INICIO")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57"/>
      <c r="S177" s="19"/>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57" t="s">
        <v>2623</v>
      </c>
      <c r="S178" s="19"/>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1" t="s">
        <v>2674</v>
      </c>
      <c r="J179" s="252"/>
      <c r="K179" s="252"/>
      <c r="L179" s="253"/>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197934083.70000002</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v>41961</v>
      </c>
      <c r="D193" s="5"/>
      <c r="E193" s="120">
        <v>3708</v>
      </c>
      <c r="F193" s="5"/>
      <c r="G193" s="5"/>
      <c r="H193" s="140" t="s">
        <v>2744</v>
      </c>
      <c r="J193" s="5"/>
      <c r="K193" s="121">
        <v>39449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2741</v>
      </c>
      <c r="J211" s="27" t="s">
        <v>2627</v>
      </c>
      <c r="K211" s="141" t="s">
        <v>2741</v>
      </c>
      <c r="L211" s="21"/>
      <c r="M211" s="21"/>
      <c r="N211" s="21"/>
      <c r="O211" s="8"/>
    </row>
    <row r="212" spans="1:15" x14ac:dyDescent="0.25">
      <c r="A212" s="9"/>
      <c r="B212" s="27" t="s">
        <v>2624</v>
      </c>
      <c r="C212" s="140" t="s">
        <v>2744</v>
      </c>
      <c r="D212" s="21"/>
      <c r="G212" s="27" t="s">
        <v>2626</v>
      </c>
      <c r="H212" s="141" t="s">
        <v>2742</v>
      </c>
      <c r="J212" s="27" t="s">
        <v>2628</v>
      </c>
      <c r="K212" s="140" t="s">
        <v>2743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61" zoomScale="70" zoomScaleNormal="70" zoomScaleSheetLayoutView="40" zoomScalePageLayoutView="40" workbookViewId="0">
      <selection activeCell="C191" sqref="C19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44194.941721527779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73" t="str">
        <f>HYPERLINK("#Integrante_5!A109","CAPACIDAD RESIDUAL")</f>
        <v>CAPACIDAD RESIDUAL</v>
      </c>
      <c r="F8" s="274"/>
      <c r="G8" s="275"/>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73" t="str">
        <f>HYPERLINK("#Integrante_5!A162","TALENTO HUMANO")</f>
        <v>TALENTO HUMANO</v>
      </c>
      <c r="F9" s="274"/>
      <c r="G9" s="275"/>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73" t="str">
        <f>HYPERLINK("#Integrante_5!F162","INFRAESTRUCTURA")</f>
        <v>INFRAESTRUCTURA</v>
      </c>
      <c r="F10" s="274"/>
      <c r="G10" s="275"/>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44194.941721527779</v>
      </c>
      <c r="W20" s="106">
        <f ca="1">NOW()</f>
        <v>44194.941721527779</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2" t="str">
        <f>+IF(M142="No",1,IF(M142="Si","Ingrese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2" t="str">
        <f>+IF(M142="No",1,IF(M142="Si","Ingrese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2"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2"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2"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2"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2"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+IF(AND(K121&gt;0,O121="Ejecución"),(K121/877802)*Tabla2812[[#This Row],[% participación]],IF(AND(K121&gt;0,O121&lt;&gt;"Ejecución"),"-",""))</f>
        <v/>
      </c>
      <c r="M121" s="119"/>
      <c r="N121" s="112"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2"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2"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2"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2"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2"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2"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2"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2"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2"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2"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2"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2"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2"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2"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2"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2"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2"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2"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2"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2"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2"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2"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2"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2"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2"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2"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2"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2"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2"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2"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2"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2"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2"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2"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2"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2"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2678</v>
      </c>
      <c r="J174" s="209"/>
      <c r="K174" s="209"/>
      <c r="L174" s="209"/>
      <c r="M174" s="209"/>
      <c r="O174" s="178" t="str">
        <f>HYPERLINK("#Integrante_5!A1","INICIO")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9"/>
      <c r="S175" s="157"/>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9"/>
      <c r="S176" s="157" t="s">
        <v>2623</v>
      </c>
      <c r="T176" s="19"/>
      <c r="U176" s="19"/>
      <c r="V176" s="19"/>
      <c r="W176" s="19"/>
      <c r="X176" s="19"/>
      <c r="Y176" s="19"/>
      <c r="Z176" s="19"/>
      <c r="AA176" s="19"/>
      <c r="AB176" s="19"/>
    </row>
    <row r="177" spans="1:28" ht="23.25" x14ac:dyDescent="0.25">
      <c r="A177" s="9"/>
      <c r="B177" s="254" t="s">
        <v>2670</v>
      </c>
      <c r="C177" s="254"/>
      <c r="D177" s="254"/>
      <c r="E177" s="24">
        <v>0.02</v>
      </c>
      <c r="F177" s="171">
        <v>0.03</v>
      </c>
      <c r="G177" s="172">
        <f>IF(F177&gt;0,SUM(E177+F177),"")</f>
        <v>0.05</v>
      </c>
      <c r="H177" s="5"/>
      <c r="I177" s="251" t="s">
        <v>2672</v>
      </c>
      <c r="J177" s="252"/>
      <c r="K177" s="252"/>
      <c r="L177" s="253"/>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0</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44194.941721527779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73" t="str">
        <f>HYPERLINK("#Integrante_6!A109","CAPACIDAD RESIDUAL")</f>
        <v>CAPACIDAD RESIDUAL</v>
      </c>
      <c r="F8" s="274"/>
      <c r="G8" s="275"/>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73" t="str">
        <f>HYPERLINK("#Integrante_6!A162","TALENTO HUMANO")</f>
        <v>TALENTO HUMANO</v>
      </c>
      <c r="F9" s="274"/>
      <c r="G9" s="275"/>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73" t="str">
        <f>HYPERLINK("#Integrante_6!F162","INFRAESTRUCTURA")</f>
        <v>INFRAESTRUCTURA</v>
      </c>
      <c r="F10" s="274"/>
      <c r="G10" s="275"/>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44194.941721527779</v>
      </c>
      <c r="W20" s="106">
        <f ca="1">NOW()</f>
        <v>44194.941721527779</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2"/>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2"/>
      <c r="N49" s="119"/>
      <c r="O49" s="119"/>
      <c r="P49" s="79"/>
    </row>
    <row r="50" spans="1:16" s="6" customFormat="1" ht="24.75" customHeight="1" x14ac:dyDescent="0.25">
      <c r="A50" s="136">
        <v>3</v>
      </c>
      <c r="B50" s="117"/>
      <c r="C50" s="119"/>
      <c r="D50" s="116"/>
      <c r="E50" s="138"/>
      <c r="F50" s="138"/>
      <c r="G50" s="75" t="str">
        <f t="shared" si="1"/>
        <v/>
      </c>
      <c r="H50" s="114"/>
      <c r="I50" s="116"/>
      <c r="J50" s="116"/>
      <c r="K50" s="118"/>
      <c r="L50" s="119"/>
      <c r="M50" s="112"/>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2"/>
      <c r="N51" s="119"/>
      <c r="O51" s="119"/>
      <c r="P51" s="79"/>
    </row>
    <row r="52" spans="1:16" s="7" customFormat="1" ht="24.75" customHeight="1" outlineLevel="1" x14ac:dyDescent="0.25">
      <c r="A52" s="137">
        <v>5</v>
      </c>
      <c r="B52" s="117"/>
      <c r="C52" s="119"/>
      <c r="D52" s="116"/>
      <c r="E52" s="138"/>
      <c r="F52" s="138"/>
      <c r="G52" s="75" t="str">
        <f t="shared" si="1"/>
        <v/>
      </c>
      <c r="H52" s="114"/>
      <c r="I52" s="116"/>
      <c r="J52" s="116"/>
      <c r="K52" s="118"/>
      <c r="L52" s="119"/>
      <c r="M52" s="112"/>
      <c r="N52" s="119"/>
      <c r="O52" s="119"/>
      <c r="P52" s="80"/>
    </row>
    <row r="53" spans="1:16" s="7" customFormat="1" ht="24.75" customHeight="1" outlineLevel="1" x14ac:dyDescent="0.25">
      <c r="A53" s="137">
        <v>6</v>
      </c>
      <c r="B53" s="117"/>
      <c r="C53" s="119"/>
      <c r="D53" s="116"/>
      <c r="E53" s="138"/>
      <c r="F53" s="138"/>
      <c r="G53" s="75" t="str">
        <f t="shared" si="1"/>
        <v/>
      </c>
      <c r="H53" s="114"/>
      <c r="I53" s="116"/>
      <c r="J53" s="116"/>
      <c r="K53" s="118"/>
      <c r="L53" s="119"/>
      <c r="M53" s="112"/>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3"/>
      <c r="L54" s="119"/>
      <c r="M54" s="112"/>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3"/>
      <c r="L55" s="119"/>
      <c r="M55" s="112"/>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2"/>
      <c r="N107" s="119"/>
      <c r="O107" s="119"/>
      <c r="P107" s="80"/>
    </row>
    <row r="108" spans="1:16" ht="29.45" customHeight="1" thickBot="1" x14ac:dyDescent="0.3">
      <c r="O108" s="178" t="str">
        <f>HYPERLINK("#Integrante_6!A1","INICIO")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2671</v>
      </c>
      <c r="C121" s="167" t="s">
        <v>31</v>
      </c>
      <c r="D121" s="116"/>
      <c r="E121" s="138"/>
      <c r="F121" s="138"/>
      <c r="G121" s="165" t="str">
        <f t="shared" si="4"/>
        <v/>
      </c>
      <c r="H121" s="114"/>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HYPERLINK("#Integrante_6!A1","INICIO")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1" t="s">
        <v>2672</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4fb10211-09fb-4e80-9f0b-184718d5d98c"/>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Portatil Dell</cp:lastModifiedBy>
  <cp:lastPrinted>2020-12-30T03:30:04Z</cp:lastPrinted>
  <dcterms:created xsi:type="dcterms:W3CDTF">2020-10-14T21:57:42Z</dcterms:created>
  <dcterms:modified xsi:type="dcterms:W3CDTF">2020-12-30T03:36:29Z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